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C:\Users\NinoSegerc\Desktop\konsolidirani\"/>
    </mc:Choice>
  </mc:AlternateContent>
  <xr:revisionPtr revIDLastSave="0" documentId="8_{6D3C9207-4604-4306-9E2F-B8FF12B69A86}" xr6:coauthVersionLast="47" xr6:coauthVersionMax="47" xr10:uidLastSave="{00000000-0000-0000-0000-000000000000}"/>
  <bookViews>
    <workbookView xWindow="-12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56" i="1" l="1"/>
  <c r="E657" i="1"/>
  <c r="D32" i="33"/>
  <c r="D14" i="47"/>
  <c r="E293" i="27"/>
  <c r="E270" i="27"/>
  <c r="E167" i="27"/>
  <c r="E193" i="27"/>
  <c r="E127" i="36"/>
  <c r="E124" i="36"/>
  <c r="E113" i="36"/>
  <c r="E44" i="36"/>
  <c r="E16" i="33"/>
  <c r="D110" i="47"/>
  <c r="D32" i="47"/>
  <c r="D269" i="27"/>
  <c r="I3" i="3"/>
  <c r="Q3" i="3"/>
  <c r="O3" i="3"/>
  <c r="G173" i="3"/>
  <c r="E173" i="3"/>
  <c r="B173"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F196" i="3"/>
  <c r="H3" i="3"/>
  <c r="C5" i="37"/>
  <c r="D5" i="37"/>
  <c r="H5" i="37"/>
  <c r="C6" i="37"/>
  <c r="D6" i="37"/>
  <c r="C7" i="37"/>
  <c r="H7" i="37"/>
  <c r="D7" i="37"/>
  <c r="C8" i="37"/>
  <c r="D8" i="37"/>
  <c r="C9" i="37"/>
  <c r="D9" i="37"/>
  <c r="C10" i="37"/>
  <c r="D10" i="37"/>
  <c r="C11" i="37"/>
  <c r="H11" i="37"/>
  <c r="D11" i="37"/>
  <c r="C12" i="37"/>
  <c r="D12" i="37"/>
  <c r="C14" i="37"/>
  <c r="D14" i="37"/>
  <c r="C15" i="37"/>
  <c r="D15" i="37"/>
  <c r="C16" i="37"/>
  <c r="H16" i="37"/>
  <c r="D16" i="37"/>
  <c r="C17" i="37"/>
  <c r="D17" i="37"/>
  <c r="C18" i="37"/>
  <c r="H18" i="37"/>
  <c r="D18" i="37"/>
  <c r="C20" i="37"/>
  <c r="D20" i="37"/>
  <c r="C21" i="37"/>
  <c r="H21" i="37"/>
  <c r="D21" i="37"/>
  <c r="C22" i="37"/>
  <c r="D22" i="37"/>
  <c r="C23" i="37"/>
  <c r="D23" i="37"/>
  <c r="C24" i="37"/>
  <c r="D24" i="37"/>
  <c r="C26" i="37"/>
  <c r="H26" i="37"/>
  <c r="D26" i="37"/>
  <c r="C27" i="37"/>
  <c r="D27" i="37"/>
  <c r="C28" i="37"/>
  <c r="D28" i="37"/>
  <c r="C29" i="37"/>
  <c r="D29" i="37"/>
  <c r="C30" i="37"/>
  <c r="H30" i="37"/>
  <c r="D30" i="37"/>
  <c r="C31" i="37"/>
  <c r="D31" i="37"/>
  <c r="C32" i="37"/>
  <c r="H32" i="37"/>
  <c r="D32" i="37"/>
  <c r="C34" i="37"/>
  <c r="D34" i="37"/>
  <c r="C35" i="37"/>
  <c r="D35" i="37"/>
  <c r="C37" i="37"/>
  <c r="D37" i="37"/>
  <c r="C38" i="37"/>
  <c r="H38" i="37"/>
  <c r="D38" i="37"/>
  <c r="C39" i="37"/>
  <c r="D39" i="37"/>
  <c r="C42" i="37"/>
  <c r="D42" i="37"/>
  <c r="C43" i="37"/>
  <c r="D43" i="37"/>
  <c r="C44" i="37"/>
  <c r="H44" i="37"/>
  <c r="D44" i="37"/>
  <c r="C45" i="37"/>
  <c r="D45" i="37"/>
  <c r="C48" i="37"/>
  <c r="D48" i="37"/>
  <c r="C49" i="37"/>
  <c r="D49" i="37"/>
  <c r="C51" i="37"/>
  <c r="H51" i="37"/>
  <c r="D51" i="37"/>
  <c r="C52" i="37"/>
  <c r="D52" i="37"/>
  <c r="C53" i="37"/>
  <c r="H53" i="37"/>
  <c r="D53" i="37"/>
  <c r="C54" i="37"/>
  <c r="D54" i="37"/>
  <c r="C56" i="37"/>
  <c r="D56" i="37"/>
  <c r="C57" i="37"/>
  <c r="D57" i="37"/>
  <c r="C59" i="37"/>
  <c r="D59" i="37"/>
  <c r="C60" i="37"/>
  <c r="D60" i="37"/>
  <c r="C62" i="37"/>
  <c r="D62" i="37"/>
  <c r="C63" i="37"/>
  <c r="H63" i="37"/>
  <c r="D63" i="37"/>
  <c r="C65" i="37"/>
  <c r="D65" i="37"/>
  <c r="C66" i="37"/>
  <c r="D66" i="37"/>
  <c r="C68" i="37"/>
  <c r="D68" i="37"/>
  <c r="C69" i="37"/>
  <c r="D69" i="37"/>
  <c r="C71" i="37"/>
  <c r="D71" i="37"/>
  <c r="C72" i="37"/>
  <c r="H72" i="37"/>
  <c r="D72" i="37"/>
  <c r="C74" i="37"/>
  <c r="H74" i="37"/>
  <c r="D74" i="37"/>
  <c r="C75" i="37"/>
  <c r="D75" i="37"/>
  <c r="C76" i="37"/>
  <c r="D76" i="37"/>
  <c r="C77" i="37"/>
  <c r="D77" i="37"/>
  <c r="C80" i="37"/>
  <c r="D80" i="37"/>
  <c r="C81" i="37"/>
  <c r="D81" i="37"/>
  <c r="C82" i="37"/>
  <c r="D82" i="37"/>
  <c r="C83" i="37"/>
  <c r="D83" i="37"/>
  <c r="H83" i="37"/>
  <c r="C84" i="37"/>
  <c r="D84" i="37"/>
  <c r="C85" i="37"/>
  <c r="D85" i="37"/>
  <c r="H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H153" i="37"/>
  <c r="C154" i="37"/>
  <c r="D154" i="37"/>
  <c r="C156" i="37"/>
  <c r="D156" i="37"/>
  <c r="G156" i="37"/>
  <c r="C157" i="37"/>
  <c r="D157" i="37"/>
  <c r="C158" i="37"/>
  <c r="D158" i="37"/>
  <c r="C161" i="37"/>
  <c r="D161" i="37"/>
  <c r="C162" i="37"/>
  <c r="H162" i="37"/>
  <c r="D162" i="37"/>
  <c r="C163" i="37"/>
  <c r="D163" i="37"/>
  <c r="C164" i="37"/>
  <c r="H164" i="37"/>
  <c r="D164" i="37"/>
  <c r="C166" i="37"/>
  <c r="D166" i="37"/>
  <c r="C167" i="37"/>
  <c r="D167" i="37"/>
  <c r="C168" i="37"/>
  <c r="D168" i="37"/>
  <c r="C169" i="37"/>
  <c r="H169" i="37"/>
  <c r="D169" i="37"/>
  <c r="C170" i="37"/>
  <c r="D170" i="37"/>
  <c r="C171" i="37"/>
  <c r="D171" i="37"/>
  <c r="C172" i="37"/>
  <c r="D172" i="37"/>
  <c r="C174" i="37"/>
  <c r="H174" i="37"/>
  <c r="D174" i="37"/>
  <c r="C175" i="37"/>
  <c r="D175" i="37"/>
  <c r="C176" i="37"/>
  <c r="D176" i="37"/>
  <c r="C177" i="37"/>
  <c r="D177" i="37"/>
  <c r="C178" i="37"/>
  <c r="H178" i="37"/>
  <c r="D178" i="37"/>
  <c r="C179" i="37"/>
  <c r="D179" i="37"/>
  <c r="C180" i="37"/>
  <c r="D180" i="37"/>
  <c r="C181" i="37"/>
  <c r="D181" i="37"/>
  <c r="C182" i="37"/>
  <c r="D182" i="37"/>
  <c r="C183" i="37"/>
  <c r="D183" i="37"/>
  <c r="C185" i="37"/>
  <c r="H185" i="37"/>
  <c r="D185" i="37"/>
  <c r="C186" i="37"/>
  <c r="D186" i="37"/>
  <c r="C187" i="37"/>
  <c r="D187" i="37"/>
  <c r="C188" i="37"/>
  <c r="D188" i="37"/>
  <c r="C189" i="37"/>
  <c r="H189" i="37"/>
  <c r="D189" i="37"/>
  <c r="C190" i="37"/>
  <c r="D190" i="37"/>
  <c r="C191" i="37"/>
  <c r="D191" i="37"/>
  <c r="C194" i="37"/>
  <c r="D194" i="37"/>
  <c r="C195" i="37"/>
  <c r="D195" i="37"/>
  <c r="C196" i="37"/>
  <c r="D196" i="37"/>
  <c r="C197" i="37"/>
  <c r="D197" i="37"/>
  <c r="C199" i="37"/>
  <c r="D199" i="37"/>
  <c r="C200" i="37"/>
  <c r="D200" i="37"/>
  <c r="C201" i="37"/>
  <c r="H201" i="37"/>
  <c r="D201" i="37"/>
  <c r="C202" i="37"/>
  <c r="D202" i="37"/>
  <c r="C203" i="37"/>
  <c r="D203" i="37"/>
  <c r="C204" i="37"/>
  <c r="D204" i="37"/>
  <c r="C205" i="37"/>
  <c r="D205" i="37"/>
  <c r="C207" i="37"/>
  <c r="D207" i="37"/>
  <c r="C208" i="37"/>
  <c r="D208" i="37"/>
  <c r="C209" i="37"/>
  <c r="D209" i="37"/>
  <c r="H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H233" i="37"/>
  <c r="D233" i="37"/>
  <c r="C234" i="37"/>
  <c r="D234" i="37"/>
  <c r="C235" i="37"/>
  <c r="D235" i="37"/>
  <c r="C237" i="37"/>
  <c r="D237" i="37"/>
  <c r="C238" i="37"/>
  <c r="D238" i="37"/>
  <c r="C239" i="37"/>
  <c r="D239" i="37"/>
  <c r="C241" i="37"/>
  <c r="D241" i="37"/>
  <c r="C242" i="37"/>
  <c r="D242" i="37"/>
  <c r="C244" i="37"/>
  <c r="H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H261" i="37"/>
  <c r="D261" i="37"/>
  <c r="C262" i="37"/>
  <c r="D262" i="37"/>
  <c r="C263" i="37"/>
  <c r="D263" i="37"/>
  <c r="C265" i="37"/>
  <c r="D265" i="37"/>
  <c r="C266" i="37"/>
  <c r="D266" i="37"/>
  <c r="C267" i="37"/>
  <c r="H267" i="37"/>
  <c r="D267" i="37"/>
  <c r="C268" i="37"/>
  <c r="D268" i="37"/>
  <c r="C270" i="37"/>
  <c r="D270" i="37"/>
  <c r="C271" i="37"/>
  <c r="D271" i="37"/>
  <c r="C272" i="37"/>
  <c r="H272" i="37"/>
  <c r="D272" i="37"/>
  <c r="C273" i="37"/>
  <c r="D273" i="37"/>
  <c r="C274" i="37"/>
  <c r="D274" i="37"/>
  <c r="C276" i="37"/>
  <c r="D276" i="37"/>
  <c r="C277" i="37"/>
  <c r="H277" i="37"/>
  <c r="D277" i="37"/>
  <c r="C278" i="37"/>
  <c r="D278" i="37"/>
  <c r="C279" i="37"/>
  <c r="D279" i="37"/>
  <c r="C280" i="37"/>
  <c r="D280" i="37"/>
  <c r="C281" i="37"/>
  <c r="H281" i="37"/>
  <c r="D281" i="37"/>
  <c r="C282" i="37"/>
  <c r="D282" i="37"/>
  <c r="C288" i="37"/>
  <c r="D288" i="37"/>
  <c r="C289" i="37"/>
  <c r="D289" i="37"/>
  <c r="C290" i="37"/>
  <c r="H290" i="37"/>
  <c r="D290" i="37"/>
  <c r="C291" i="37"/>
  <c r="D291" i="37"/>
  <c r="C292" i="37"/>
  <c r="H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H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H354" i="37"/>
  <c r="C355" i="37"/>
  <c r="D355" i="37"/>
  <c r="C356" i="37"/>
  <c r="D356" i="37"/>
  <c r="C357" i="37"/>
  <c r="D357" i="37"/>
  <c r="C360" i="37"/>
  <c r="D360" i="37"/>
  <c r="C361" i="37"/>
  <c r="D361" i="37"/>
  <c r="C362" i="37"/>
  <c r="D362" i="37"/>
  <c r="C363" i="37"/>
  <c r="D363" i="37"/>
  <c r="C365" i="37"/>
  <c r="D365" i="37"/>
  <c r="H365" i="37"/>
  <c r="C366" i="37"/>
  <c r="H366" i="37"/>
  <c r="D366" i="37"/>
  <c r="C367" i="37"/>
  <c r="D367" i="37"/>
  <c r="C368" i="37"/>
  <c r="D368" i="37"/>
  <c r="C369" i="37"/>
  <c r="D369" i="37"/>
  <c r="H369" i="37"/>
  <c r="C370" i="37"/>
  <c r="D370" i="37"/>
  <c r="H370" i="37"/>
  <c r="C371" i="37"/>
  <c r="H371" i="37"/>
  <c r="D371" i="37"/>
  <c r="C372" i="37"/>
  <c r="D372" i="37"/>
  <c r="H372" i="37"/>
  <c r="C374" i="37"/>
  <c r="D374" i="37"/>
  <c r="C375" i="37"/>
  <c r="D375" i="37"/>
  <c r="C376" i="37"/>
  <c r="D376" i="37"/>
  <c r="C377" i="37"/>
  <c r="D377" i="37"/>
  <c r="H377" i="37"/>
  <c r="C379" i="37"/>
  <c r="D379" i="37"/>
  <c r="H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H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H632" i="37"/>
  <c r="D632" i="37"/>
  <c r="C641" i="37"/>
  <c r="D641" i="37"/>
  <c r="C642" i="37"/>
  <c r="D642" i="37"/>
  <c r="C643" i="37"/>
  <c r="D643" i="37"/>
  <c r="G643" i="37"/>
  <c r="C644" i="37"/>
  <c r="D644" i="37"/>
  <c r="H644" i="37"/>
  <c r="C1301" i="37"/>
  <c r="D1301" i="37"/>
  <c r="C1302" i="37"/>
  <c r="D1302" i="37"/>
  <c r="C1303" i="37"/>
  <c r="D1303" i="37"/>
  <c r="C1305" i="37"/>
  <c r="D1305" i="37"/>
  <c r="C1306" i="37"/>
  <c r="D1306" i="37"/>
  <c r="C1308" i="37"/>
  <c r="D1308" i="37"/>
  <c r="C1309" i="37"/>
  <c r="D1309" i="37"/>
  <c r="C1310" i="37"/>
  <c r="H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H1324" i="37"/>
  <c r="C1325" i="37"/>
  <c r="D1325" i="37"/>
  <c r="C1326" i="37"/>
  <c r="D1326" i="37"/>
  <c r="C1327" i="37"/>
  <c r="D1327" i="37"/>
  <c r="C1328" i="37"/>
  <c r="D1328" i="37"/>
  <c r="C1331" i="37"/>
  <c r="D1331" i="37"/>
  <c r="C1332" i="37"/>
  <c r="D1332" i="37"/>
  <c r="C1334" i="37"/>
  <c r="D1334" i="37"/>
  <c r="C1335" i="37"/>
  <c r="H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H1382" i="37"/>
  <c r="C1385" i="37"/>
  <c r="D1385" i="37"/>
  <c r="C1386" i="37"/>
  <c r="D1386" i="37"/>
  <c r="C1387" i="37"/>
  <c r="D1387" i="37"/>
  <c r="C1389" i="37"/>
  <c r="H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H988" i="37"/>
  <c r="D988" i="37"/>
  <c r="C989" i="37"/>
  <c r="H989" i="37"/>
  <c r="D989" i="37"/>
  <c r="C992" i="37"/>
  <c r="D992" i="37"/>
  <c r="C993" i="37"/>
  <c r="D993" i="37"/>
  <c r="C994" i="37"/>
  <c r="D994" i="37"/>
  <c r="H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H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H1033" i="37"/>
  <c r="D1033" i="37"/>
  <c r="C1035" i="37"/>
  <c r="D1035" i="37"/>
  <c r="C1036" i="37"/>
  <c r="D1036" i="37"/>
  <c r="C1037" i="37"/>
  <c r="D1037" i="37"/>
  <c r="C1038" i="37"/>
  <c r="D1038" i="37"/>
  <c r="C1039" i="37"/>
  <c r="D1039" i="37"/>
  <c r="C1040" i="37"/>
  <c r="D1040" i="37"/>
  <c r="C1042" i="37"/>
  <c r="H1042" i="37"/>
  <c r="D1042" i="37"/>
  <c r="C1043" i="37"/>
  <c r="D1043" i="37"/>
  <c r="C1044" i="37"/>
  <c r="D1044" i="37"/>
  <c r="C1045" i="37"/>
  <c r="D1045" i="37"/>
  <c r="C1049" i="37"/>
  <c r="D1049" i="37"/>
  <c r="C1050" i="37"/>
  <c r="D1050" i="37"/>
  <c r="G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H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H1130" i="37"/>
  <c r="D1130" i="37"/>
  <c r="C1131" i="37"/>
  <c r="D1131" i="37"/>
  <c r="C1132" i="37"/>
  <c r="D1132" i="37"/>
  <c r="C1133" i="37"/>
  <c r="D1133" i="37"/>
  <c r="C1134" i="37"/>
  <c r="D1134" i="37"/>
  <c r="C1135" i="37"/>
  <c r="D1135" i="37"/>
  <c r="C1136" i="37"/>
  <c r="D1136" i="37"/>
  <c r="C1137" i="37"/>
  <c r="D1137" i="37"/>
  <c r="C1138" i="37"/>
  <c r="D1138" i="37"/>
  <c r="C1139" i="37"/>
  <c r="D1139" i="37"/>
  <c r="H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H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H1220" i="37"/>
  <c r="D1220" i="37"/>
  <c r="C1221" i="37"/>
  <c r="D1221" i="37"/>
  <c r="C1224" i="37"/>
  <c r="D1224" i="37"/>
  <c r="C1225" i="37"/>
  <c r="H1225" i="37"/>
  <c r="D1225" i="37"/>
  <c r="C1226" i="37"/>
  <c r="D1226" i="37"/>
  <c r="C1228" i="37"/>
  <c r="D1228" i="37"/>
  <c r="C1229" i="37"/>
  <c r="H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H1497" i="37"/>
  <c r="C1498" i="37"/>
  <c r="C1500" i="37"/>
  <c r="C1502" i="37"/>
  <c r="C1503" i="37"/>
  <c r="C1504" i="37"/>
  <c r="C1505" i="37"/>
  <c r="C1506" i="37"/>
  <c r="C1507" i="37"/>
  <c r="C1508" i="37"/>
  <c r="C1509" i="37"/>
  <c r="C1510" i="37"/>
  <c r="C1512" i="37"/>
  <c r="C1513" i="37"/>
  <c r="C1514" i="37"/>
  <c r="C1515" i="37"/>
  <c r="C1516" i="37"/>
  <c r="H1516" i="37"/>
  <c r="C1520" i="37"/>
  <c r="C1521" i="37"/>
  <c r="C1522" i="37"/>
  <c r="C1523" i="37"/>
  <c r="C1526" i="37"/>
  <c r="C1527" i="37"/>
  <c r="C1528" i="37"/>
  <c r="C1529" i="37"/>
  <c r="C1531" i="37"/>
  <c r="C1532" i="37"/>
  <c r="C1533" i="37"/>
  <c r="C1534" i="37"/>
  <c r="C1536" i="37"/>
  <c r="C1537" i="37"/>
  <c r="C1538" i="37"/>
  <c r="H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E283" i="3"/>
  <c r="B283" i="3"/>
  <c r="G283" i="3"/>
  <c r="H7" i="3"/>
  <c r="P3" i="3"/>
  <c r="G5" i="3"/>
  <c r="E5" i="3"/>
  <c r="B5" i="3"/>
  <c r="H5" i="3"/>
  <c r="T6" i="3"/>
  <c r="G177" i="3"/>
  <c r="G175" i="3"/>
  <c r="H170" i="3"/>
  <c r="G170" i="3"/>
  <c r="E170" i="3"/>
  <c r="B170" i="3"/>
  <c r="H186" i="3"/>
  <c r="G186" i="3"/>
  <c r="G174" i="3"/>
  <c r="E174" i="3"/>
  <c r="B174" i="3"/>
  <c r="H284" i="3"/>
  <c r="G284" i="3"/>
  <c r="F284" i="3"/>
  <c r="G285" i="3"/>
  <c r="H285" i="3"/>
  <c r="F285" i="3"/>
  <c r="F293" i="3"/>
  <c r="G169" i="3"/>
  <c r="E169" i="3"/>
  <c r="B169" i="3"/>
  <c r="N2" i="42"/>
  <c r="N3" i="42" s="1"/>
  <c r="G30" i="3"/>
  <c r="E30" i="3" s="1"/>
  <c r="H30" i="3"/>
  <c r="G25" i="3"/>
  <c r="H25" i="3"/>
  <c r="G26" i="3"/>
  <c r="H26" i="3"/>
  <c r="G27" i="3"/>
  <c r="E27" i="3"/>
  <c r="H27" i="3"/>
  <c r="G28" i="3"/>
  <c r="E28" i="3"/>
  <c r="B28" i="3"/>
  <c r="H28" i="3"/>
  <c r="G29" i="3"/>
  <c r="H29" i="3"/>
  <c r="G31" i="3"/>
  <c r="H31" i="3"/>
  <c r="G32" i="3"/>
  <c r="H32" i="3"/>
  <c r="G33" i="3"/>
  <c r="H33" i="3"/>
  <c r="G34" i="3"/>
  <c r="H34" i="3"/>
  <c r="G35" i="3"/>
  <c r="E35" i="3"/>
  <c r="B35" i="3"/>
  <c r="H35" i="3"/>
  <c r="G36" i="3"/>
  <c r="E36" i="3"/>
  <c r="H36" i="3"/>
  <c r="G37" i="3"/>
  <c r="H37" i="3"/>
  <c r="G38" i="3"/>
  <c r="H38" i="3"/>
  <c r="G39" i="3"/>
  <c r="E39" i="3"/>
  <c r="H39" i="3"/>
  <c r="G40" i="3"/>
  <c r="E40" i="3"/>
  <c r="H40" i="3"/>
  <c r="G41" i="3"/>
  <c r="E41" i="3"/>
  <c r="B41" i="3"/>
  <c r="H41" i="3"/>
  <c r="G42" i="3"/>
  <c r="E42" i="3"/>
  <c r="H42" i="3"/>
  <c r="G43" i="3"/>
  <c r="H43" i="3"/>
  <c r="G44" i="3"/>
  <c r="H44" i="3"/>
  <c r="G45" i="3"/>
  <c r="H45" i="3"/>
  <c r="G46" i="3"/>
  <c r="H46" i="3"/>
  <c r="G47" i="3"/>
  <c r="H47" i="3"/>
  <c r="G48" i="3"/>
  <c r="H48" i="3"/>
  <c r="G49" i="3"/>
  <c r="H49" i="3"/>
  <c r="G50" i="3"/>
  <c r="H50" i="3"/>
  <c r="G51" i="3"/>
  <c r="E51" i="3"/>
  <c r="H51" i="3"/>
  <c r="G52" i="3"/>
  <c r="E52" i="3"/>
  <c r="H52" i="3"/>
  <c r="G53" i="3"/>
  <c r="H53" i="3"/>
  <c r="E53" i="3"/>
  <c r="G54" i="3"/>
  <c r="H54" i="3"/>
  <c r="E54" i="3"/>
  <c r="G55" i="3"/>
  <c r="H55" i="3"/>
  <c r="G56" i="3"/>
  <c r="E56" i="3"/>
  <c r="H56" i="3"/>
  <c r="G57" i="3"/>
  <c r="H57" i="3"/>
  <c r="G58" i="3"/>
  <c r="E58" i="3"/>
  <c r="H58" i="3"/>
  <c r="G59" i="3"/>
  <c r="E59" i="3"/>
  <c r="B59" i="3"/>
  <c r="H59" i="3"/>
  <c r="G60" i="3"/>
  <c r="E60" i="3"/>
  <c r="H60" i="3"/>
  <c r="G61" i="3"/>
  <c r="H61" i="3"/>
  <c r="G62" i="3"/>
  <c r="H62" i="3"/>
  <c r="G63" i="3"/>
  <c r="H63" i="3"/>
  <c r="G64" i="3"/>
  <c r="E64" i="3"/>
  <c r="H64" i="3"/>
  <c r="G65" i="3"/>
  <c r="E65" i="3"/>
  <c r="H65" i="3"/>
  <c r="G66" i="3"/>
  <c r="E66" i="3"/>
  <c r="B66" i="3"/>
  <c r="H66" i="3"/>
  <c r="G67" i="3"/>
  <c r="H67" i="3"/>
  <c r="G68" i="3"/>
  <c r="H68" i="3"/>
  <c r="G69" i="3"/>
  <c r="E69" i="3"/>
  <c r="H69" i="3"/>
  <c r="G70" i="3"/>
  <c r="H70" i="3"/>
  <c r="E70" i="3"/>
  <c r="G71" i="3"/>
  <c r="H71" i="3"/>
  <c r="G72" i="3"/>
  <c r="E72" i="3"/>
  <c r="B72" i="3"/>
  <c r="H72" i="3"/>
  <c r="G73" i="3"/>
  <c r="H73" i="3"/>
  <c r="G74" i="3"/>
  <c r="E74" i="3"/>
  <c r="H74" i="3"/>
  <c r="G75" i="3"/>
  <c r="E75" i="3"/>
  <c r="H75" i="3"/>
  <c r="G76" i="3"/>
  <c r="E76" i="3"/>
  <c r="H76" i="3"/>
  <c r="G77" i="3"/>
  <c r="E77" i="3"/>
  <c r="H77" i="3"/>
  <c r="G78" i="3"/>
  <c r="H78" i="3"/>
  <c r="E78" i="3"/>
  <c r="B78" i="3"/>
  <c r="G79" i="3"/>
  <c r="H79" i="3"/>
  <c r="G80" i="3"/>
  <c r="E80" i="3"/>
  <c r="H80" i="3"/>
  <c r="G81" i="3"/>
  <c r="E81" i="3"/>
  <c r="H81" i="3"/>
  <c r="G82" i="3"/>
  <c r="E82" i="3"/>
  <c r="H82" i="3"/>
  <c r="G83" i="3"/>
  <c r="E83" i="3"/>
  <c r="H83" i="3"/>
  <c r="G84" i="3"/>
  <c r="E84" i="3"/>
  <c r="H84" i="3"/>
  <c r="G85" i="3"/>
  <c r="H85" i="3"/>
  <c r="E85" i="3"/>
  <c r="G86" i="3"/>
  <c r="H86" i="3"/>
  <c r="E86" i="3"/>
  <c r="G87" i="3"/>
  <c r="H87" i="3"/>
  <c r="G88" i="3"/>
  <c r="E88" i="3"/>
  <c r="H88" i="3"/>
  <c r="G89" i="3"/>
  <c r="H89" i="3"/>
  <c r="E89" i="3"/>
  <c r="G90" i="3"/>
  <c r="E90" i="3"/>
  <c r="H90" i="3"/>
  <c r="G91" i="3"/>
  <c r="H91" i="3"/>
  <c r="E91" i="3"/>
  <c r="B91" i="3"/>
  <c r="G92" i="3"/>
  <c r="E92" i="3"/>
  <c r="H92" i="3"/>
  <c r="G93" i="3"/>
  <c r="E93" i="3"/>
  <c r="H93" i="3"/>
  <c r="G94" i="3"/>
  <c r="H94" i="3"/>
  <c r="E94" i="3"/>
  <c r="G95" i="3"/>
  <c r="H95" i="3"/>
  <c r="G96" i="3"/>
  <c r="E96" i="3"/>
  <c r="H96" i="3"/>
  <c r="G97" i="3"/>
  <c r="E97" i="3"/>
  <c r="H97" i="3"/>
  <c r="G98" i="3"/>
  <c r="H98" i="3"/>
  <c r="E98" i="3"/>
  <c r="G99" i="3"/>
  <c r="E99" i="3"/>
  <c r="H99" i="3"/>
  <c r="G100" i="3"/>
  <c r="E100" i="3"/>
  <c r="H100" i="3"/>
  <c r="G101" i="3"/>
  <c r="H101" i="3"/>
  <c r="E101" i="3"/>
  <c r="G102" i="3"/>
  <c r="H102" i="3"/>
  <c r="E102" i="3"/>
  <c r="G103" i="3"/>
  <c r="E103" i="3"/>
  <c r="H103" i="3"/>
  <c r="G104" i="3"/>
  <c r="E104" i="3"/>
  <c r="H104" i="3"/>
  <c r="G105" i="3"/>
  <c r="H105" i="3"/>
  <c r="G106" i="3"/>
  <c r="H106" i="3"/>
  <c r="G107" i="3"/>
  <c r="E107" i="3"/>
  <c r="H107" i="3"/>
  <c r="G108" i="3"/>
  <c r="E108" i="3"/>
  <c r="H108" i="3"/>
  <c r="G109" i="3"/>
  <c r="H109" i="3"/>
  <c r="E109" i="3"/>
  <c r="G110" i="3"/>
  <c r="H110" i="3"/>
  <c r="E110" i="3"/>
  <c r="G111" i="3"/>
  <c r="E111" i="3"/>
  <c r="H111" i="3"/>
  <c r="G112" i="3"/>
  <c r="E112" i="3"/>
  <c r="H112" i="3"/>
  <c r="G113" i="3"/>
  <c r="E113" i="3"/>
  <c r="H113" i="3"/>
  <c r="G114" i="3"/>
  <c r="H114" i="3"/>
  <c r="G115" i="3"/>
  <c r="E115" i="3"/>
  <c r="H115" i="3"/>
  <c r="G116" i="3"/>
  <c r="E116" i="3"/>
  <c r="H116" i="3"/>
  <c r="G117" i="3"/>
  <c r="H117" i="3"/>
  <c r="E117" i="3"/>
  <c r="G118" i="3"/>
  <c r="H118" i="3"/>
  <c r="E118" i="3"/>
  <c r="G119" i="3"/>
  <c r="E119" i="3"/>
  <c r="B119" i="3"/>
  <c r="H119" i="3"/>
  <c r="G120" i="3"/>
  <c r="E120" i="3"/>
  <c r="H120" i="3"/>
  <c r="G121" i="3"/>
  <c r="H121" i="3"/>
  <c r="E121" i="3"/>
  <c r="G122" i="3"/>
  <c r="H122" i="3"/>
  <c r="E122" i="3"/>
  <c r="G123" i="3"/>
  <c r="E123" i="3"/>
  <c r="H123" i="3"/>
  <c r="G124" i="3"/>
  <c r="E124" i="3"/>
  <c r="H124" i="3"/>
  <c r="G125" i="3"/>
  <c r="H125" i="3"/>
  <c r="E125" i="3"/>
  <c r="G126" i="3"/>
  <c r="H126" i="3"/>
  <c r="E126" i="3"/>
  <c r="G127" i="3"/>
  <c r="H127" i="3"/>
  <c r="G128" i="3"/>
  <c r="E128" i="3"/>
  <c r="H128" i="3"/>
  <c r="G129" i="3"/>
  <c r="E129" i="3"/>
  <c r="H129" i="3"/>
  <c r="G130" i="3"/>
  <c r="E130" i="3"/>
  <c r="H130" i="3"/>
  <c r="G131" i="3"/>
  <c r="H131" i="3"/>
  <c r="G132" i="3"/>
  <c r="E132" i="3"/>
  <c r="H132" i="3"/>
  <c r="G133" i="3"/>
  <c r="H133" i="3"/>
  <c r="G134" i="3"/>
  <c r="H134" i="3"/>
  <c r="E134" i="3"/>
  <c r="G135" i="3"/>
  <c r="E135" i="3"/>
  <c r="H135" i="3"/>
  <c r="G136" i="3"/>
  <c r="E136" i="3"/>
  <c r="H136" i="3"/>
  <c r="G137" i="3"/>
  <c r="H137" i="3"/>
  <c r="E137" i="3"/>
  <c r="G138" i="3"/>
  <c r="H138" i="3"/>
  <c r="E138" i="3"/>
  <c r="G139" i="3"/>
  <c r="E139" i="3"/>
  <c r="H139" i="3"/>
  <c r="G140" i="3"/>
  <c r="E140" i="3"/>
  <c r="H140" i="3"/>
  <c r="G141" i="3"/>
  <c r="H141" i="3"/>
  <c r="E141" i="3"/>
  <c r="G142" i="3"/>
  <c r="H142" i="3"/>
  <c r="E142" i="3"/>
  <c r="G143" i="3"/>
  <c r="E143" i="3"/>
  <c r="H143" i="3"/>
  <c r="G144" i="3"/>
  <c r="E144" i="3"/>
  <c r="H144" i="3"/>
  <c r="G145" i="3"/>
  <c r="E145" i="3"/>
  <c r="H145" i="3"/>
  <c r="G146" i="3"/>
  <c r="E146" i="3"/>
  <c r="H146" i="3"/>
  <c r="G147" i="3"/>
  <c r="H147" i="3"/>
  <c r="G148" i="3"/>
  <c r="E148" i="3"/>
  <c r="H148" i="3"/>
  <c r="G149" i="3"/>
  <c r="H149" i="3"/>
  <c r="G150" i="3"/>
  <c r="E150" i="3"/>
  <c r="H150" i="3"/>
  <c r="G151" i="3"/>
  <c r="E151" i="3"/>
  <c r="H151" i="3"/>
  <c r="G152" i="3"/>
  <c r="H152" i="3"/>
  <c r="E152" i="3"/>
  <c r="G153" i="3"/>
  <c r="H153" i="3"/>
  <c r="E153" i="3"/>
  <c r="G154" i="3"/>
  <c r="E154" i="3"/>
  <c r="H154" i="3"/>
  <c r="G155" i="3"/>
  <c r="E155" i="3"/>
  <c r="H155" i="3"/>
  <c r="G156" i="3"/>
  <c r="H156" i="3"/>
  <c r="E156" i="3"/>
  <c r="G157" i="3"/>
  <c r="H157" i="3"/>
  <c r="E157" i="3"/>
  <c r="G158" i="3"/>
  <c r="E158" i="3"/>
  <c r="H158" i="3"/>
  <c r="G159" i="3"/>
  <c r="H159" i="3"/>
  <c r="E159" i="3"/>
  <c r="G160" i="3"/>
  <c r="H160" i="3"/>
  <c r="E160" i="3"/>
  <c r="G161" i="3"/>
  <c r="E161" i="3"/>
  <c r="H161" i="3"/>
  <c r="G162" i="3"/>
  <c r="E162" i="3"/>
  <c r="H162" i="3"/>
  <c r="G163" i="3"/>
  <c r="H163" i="3"/>
  <c r="E163" i="3"/>
  <c r="H6" i="37"/>
  <c r="H9" i="37"/>
  <c r="H10" i="37"/>
  <c r="H12" i="37"/>
  <c r="H15" i="37"/>
  <c r="H17" i="37"/>
  <c r="H20" i="37"/>
  <c r="H22" i="37"/>
  <c r="H23" i="37"/>
  <c r="H24" i="37"/>
  <c r="H27" i="37"/>
  <c r="H28" i="37"/>
  <c r="H29" i="37"/>
  <c r="H31" i="37"/>
  <c r="H34" i="37"/>
  <c r="H35" i="37"/>
  <c r="H37" i="37"/>
  <c r="H39" i="37"/>
  <c r="H42" i="37"/>
  <c r="H43" i="37"/>
  <c r="H45" i="37"/>
  <c r="H48" i="37"/>
  <c r="H49" i="37"/>
  <c r="H52" i="37"/>
  <c r="H56" i="37"/>
  <c r="H57" i="37"/>
  <c r="H59" i="37"/>
  <c r="H60" i="37"/>
  <c r="H62" i="37"/>
  <c r="H65" i="37"/>
  <c r="H66" i="37"/>
  <c r="H68" i="37"/>
  <c r="H69" i="37"/>
  <c r="H71" i="37"/>
  <c r="H75" i="37"/>
  <c r="H76" i="37"/>
  <c r="H77" i="37"/>
  <c r="H80" i="37"/>
  <c r="H81" i="37"/>
  <c r="H82" i="37"/>
  <c r="H84" i="37"/>
  <c r="H86"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7" i="37"/>
  <c r="H138" i="37"/>
  <c r="H139" i="37"/>
  <c r="H140" i="37"/>
  <c r="H141" i="37"/>
  <c r="H142" i="37"/>
  <c r="H143" i="37"/>
  <c r="H144" i="37"/>
  <c r="H145" i="37"/>
  <c r="H146" i="37"/>
  <c r="H150" i="37"/>
  <c r="H152" i="37"/>
  <c r="H154" i="37"/>
  <c r="H156" i="37"/>
  <c r="H157" i="37"/>
  <c r="H161" i="37"/>
  <c r="H163" i="37"/>
  <c r="H166" i="37"/>
  <c r="H167" i="37"/>
  <c r="H168" i="37"/>
  <c r="H170" i="37"/>
  <c r="H171" i="37"/>
  <c r="H172" i="37"/>
  <c r="H175" i="37"/>
  <c r="H176" i="37"/>
  <c r="H177" i="37"/>
  <c r="H179" i="37"/>
  <c r="H181" i="37"/>
  <c r="H182" i="37"/>
  <c r="H183" i="37"/>
  <c r="H186" i="37"/>
  <c r="H187" i="37"/>
  <c r="H188" i="37"/>
  <c r="H190" i="37"/>
  <c r="H191" i="37"/>
  <c r="H194" i="37"/>
  <c r="H195" i="37"/>
  <c r="H196" i="37"/>
  <c r="H197" i="37"/>
  <c r="H199" i="37"/>
  <c r="H200" i="37"/>
  <c r="H202" i="37"/>
  <c r="H203" i="37"/>
  <c r="H204" i="37"/>
  <c r="H205" i="37"/>
  <c r="H207" i="37"/>
  <c r="H208" i="37"/>
  <c r="H210" i="37"/>
  <c r="H213" i="37"/>
  <c r="H217" i="37"/>
  <c r="H218" i="37"/>
  <c r="H219" i="37"/>
  <c r="H223" i="37"/>
  <c r="H225" i="37"/>
  <c r="H226" i="37"/>
  <c r="H229" i="37"/>
  <c r="H230" i="37"/>
  <c r="H231" i="37"/>
  <c r="H234" i="37"/>
  <c r="H235" i="37"/>
  <c r="H237" i="37"/>
  <c r="H239" i="37"/>
  <c r="H241" i="37"/>
  <c r="H242" i="37"/>
  <c r="H245" i="37"/>
  <c r="H246" i="37"/>
  <c r="H247" i="37"/>
  <c r="H250" i="37"/>
  <c r="H251" i="37"/>
  <c r="H252" i="37"/>
  <c r="H253" i="37"/>
  <c r="H254" i="37"/>
  <c r="H256" i="37"/>
  <c r="H257" i="37"/>
  <c r="H258" i="37"/>
  <c r="H262" i="37"/>
  <c r="H265" i="37"/>
  <c r="H268" i="37"/>
  <c r="H270" i="37"/>
  <c r="H271" i="37"/>
  <c r="H273" i="37"/>
  <c r="H274" i="37"/>
  <c r="H276" i="37"/>
  <c r="H278" i="37"/>
  <c r="H279" i="37"/>
  <c r="H280" i="37"/>
  <c r="H282" i="37"/>
  <c r="H288" i="37"/>
  <c r="H289" i="37"/>
  <c r="H291" i="37"/>
  <c r="H297" i="37"/>
  <c r="H298" i="37"/>
  <c r="H300" i="37"/>
  <c r="H301" i="37"/>
  <c r="H302" i="37"/>
  <c r="H303" i="37"/>
  <c r="H304" i="37"/>
  <c r="H305" i="37"/>
  <c r="H308" i="37"/>
  <c r="H309" i="37"/>
  <c r="H310" i="37"/>
  <c r="H311" i="37"/>
  <c r="H313" i="37"/>
  <c r="H314" i="37"/>
  <c r="H315"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5" i="37"/>
  <c r="H356" i="37"/>
  <c r="H357" i="37"/>
  <c r="H360" i="37"/>
  <c r="H362" i="37"/>
  <c r="H363" i="37"/>
  <c r="H367" i="37"/>
  <c r="H368" i="37"/>
  <c r="H374" i="37"/>
  <c r="H375" i="37"/>
  <c r="H376" i="37"/>
  <c r="H380" i="37"/>
  <c r="H381" i="37"/>
  <c r="H382" i="37"/>
  <c r="H384" i="37"/>
  <c r="H385" i="37"/>
  <c r="H387" i="37"/>
  <c r="H388" i="37"/>
  <c r="H389" i="37"/>
  <c r="H390" i="37"/>
  <c r="H393" i="37"/>
  <c r="H394" i="37"/>
  <c r="H396"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41" i="37"/>
  <c r="H642" i="37"/>
  <c r="C646" i="37"/>
  <c r="D646" i="37"/>
  <c r="G646" i="37"/>
  <c r="C647" i="37"/>
  <c r="D647" i="37"/>
  <c r="H647" i="37"/>
  <c r="C648" i="37"/>
  <c r="D648" i="37"/>
  <c r="C649" i="37"/>
  <c r="D649" i="37"/>
  <c r="C650" i="37"/>
  <c r="D650" i="37"/>
  <c r="C651" i="37"/>
  <c r="H651" i="37"/>
  <c r="D651" i="37"/>
  <c r="C652" i="37"/>
  <c r="D652" i="37"/>
  <c r="C653" i="37"/>
  <c r="H653" i="37"/>
  <c r="D653" i="37"/>
  <c r="C654" i="37"/>
  <c r="H654" i="37"/>
  <c r="D654" i="37"/>
  <c r="C655" i="37"/>
  <c r="D655" i="37"/>
  <c r="C656" i="37"/>
  <c r="H656" i="37"/>
  <c r="D656" i="37"/>
  <c r="C657" i="37"/>
  <c r="D657" i="37"/>
  <c r="C658" i="37"/>
  <c r="D658" i="37"/>
  <c r="C659" i="37"/>
  <c r="D659" i="37"/>
  <c r="C660" i="37"/>
  <c r="D660" i="37"/>
  <c r="C661" i="37"/>
  <c r="D661" i="37"/>
  <c r="H661" i="37"/>
  <c r="C662" i="37"/>
  <c r="H662" i="37"/>
  <c r="D662" i="37"/>
  <c r="C663" i="37"/>
  <c r="D663" i="37"/>
  <c r="C664" i="37"/>
  <c r="D664" i="37"/>
  <c r="H664" i="37"/>
  <c r="C665" i="37"/>
  <c r="D665" i="37"/>
  <c r="C666" i="37"/>
  <c r="D666" i="37"/>
  <c r="C667" i="37"/>
  <c r="D667" i="37"/>
  <c r="H667" i="37"/>
  <c r="C668" i="37"/>
  <c r="D668" i="37"/>
  <c r="C669" i="37"/>
  <c r="D669" i="37"/>
  <c r="C670" i="37"/>
  <c r="H670" i="37"/>
  <c r="D670" i="37"/>
  <c r="C671" i="37"/>
  <c r="H671" i="37"/>
  <c r="D671" i="37"/>
  <c r="C672" i="37"/>
  <c r="H672" i="37"/>
  <c r="D672" i="37"/>
  <c r="C673" i="37"/>
  <c r="D673" i="37"/>
  <c r="H673" i="37"/>
  <c r="C674" i="37"/>
  <c r="H674" i="37"/>
  <c r="D674" i="37"/>
  <c r="C675" i="37"/>
  <c r="H675" i="37"/>
  <c r="D675" i="37"/>
  <c r="C676" i="37"/>
  <c r="D676" i="37"/>
  <c r="G676" i="37"/>
  <c r="C677" i="37"/>
  <c r="H677" i="37"/>
  <c r="D677" i="37"/>
  <c r="C678" i="37"/>
  <c r="D678" i="37"/>
  <c r="C679" i="37"/>
  <c r="D679" i="37"/>
  <c r="H679" i="37"/>
  <c r="C680" i="37"/>
  <c r="D680" i="37"/>
  <c r="H680" i="37"/>
  <c r="C681" i="37"/>
  <c r="H681" i="37"/>
  <c r="D681" i="37"/>
  <c r="C682" i="37"/>
  <c r="D682" i="37"/>
  <c r="C683" i="37"/>
  <c r="D683" i="37"/>
  <c r="H683" i="37"/>
  <c r="C684" i="37"/>
  <c r="D684" i="37"/>
  <c r="C685" i="37"/>
  <c r="H685" i="37"/>
  <c r="D685" i="37"/>
  <c r="C686" i="37"/>
  <c r="D686" i="37"/>
  <c r="H686" i="37"/>
  <c r="C687" i="37"/>
  <c r="H687" i="37"/>
  <c r="D687" i="37"/>
  <c r="C688" i="37"/>
  <c r="G688" i="37"/>
  <c r="D688" i="37"/>
  <c r="C689" i="37"/>
  <c r="D689" i="37"/>
  <c r="C690" i="37"/>
  <c r="H690" i="37"/>
  <c r="D690" i="37"/>
  <c r="C691" i="37"/>
  <c r="D691" i="37"/>
  <c r="C692" i="37"/>
  <c r="D692" i="37"/>
  <c r="C693" i="37"/>
  <c r="H693" i="37"/>
  <c r="D693" i="37"/>
  <c r="C694" i="37"/>
  <c r="D694" i="37"/>
  <c r="C695" i="37"/>
  <c r="D695" i="37"/>
  <c r="H695" i="37"/>
  <c r="C696" i="37"/>
  <c r="D696" i="37"/>
  <c r="H696" i="37"/>
  <c r="C697" i="37"/>
  <c r="H697" i="37"/>
  <c r="D697" i="37"/>
  <c r="C698" i="37"/>
  <c r="D698" i="37"/>
  <c r="C699" i="37"/>
  <c r="D699" i="37"/>
  <c r="H699" i="37"/>
  <c r="C700" i="37"/>
  <c r="D700" i="37"/>
  <c r="C701" i="37"/>
  <c r="H701" i="37"/>
  <c r="D701" i="37"/>
  <c r="C702" i="37"/>
  <c r="D702" i="37"/>
  <c r="H702" i="37"/>
  <c r="C703" i="37"/>
  <c r="H703" i="37"/>
  <c r="D703" i="37"/>
  <c r="C704" i="37"/>
  <c r="D704" i="37"/>
  <c r="C705" i="37"/>
  <c r="D705" i="37"/>
  <c r="C706" i="37"/>
  <c r="H706" i="37"/>
  <c r="D706" i="37"/>
  <c r="C707" i="37"/>
  <c r="H707" i="37"/>
  <c r="D707" i="37"/>
  <c r="C708" i="37"/>
  <c r="D708" i="37"/>
  <c r="C709" i="37"/>
  <c r="D709" i="37"/>
  <c r="C710" i="37"/>
  <c r="D710" i="37"/>
  <c r="H710" i="37"/>
  <c r="C711" i="37"/>
  <c r="D711" i="37"/>
  <c r="C712" i="37"/>
  <c r="D712" i="37"/>
  <c r="C713" i="37"/>
  <c r="D713" i="37"/>
  <c r="C714" i="37"/>
  <c r="D714" i="37"/>
  <c r="C715" i="37"/>
  <c r="D715" i="37"/>
  <c r="C716" i="37"/>
  <c r="D716" i="37"/>
  <c r="C717" i="37"/>
  <c r="D717" i="37"/>
  <c r="C718" i="37"/>
  <c r="D718" i="37"/>
  <c r="H718" i="37"/>
  <c r="C719" i="37"/>
  <c r="H719" i="37"/>
  <c r="D719" i="37"/>
  <c r="C720" i="37"/>
  <c r="D720" i="37"/>
  <c r="C721" i="37"/>
  <c r="D721" i="37"/>
  <c r="H721" i="37"/>
  <c r="C722" i="37"/>
  <c r="D722" i="37"/>
  <c r="H722" i="37"/>
  <c r="C723" i="37"/>
  <c r="H723" i="37"/>
  <c r="D723" i="37"/>
  <c r="C724" i="37"/>
  <c r="G724" i="37"/>
  <c r="D724" i="37"/>
  <c r="C725" i="37"/>
  <c r="D725" i="37"/>
  <c r="H725" i="37"/>
  <c r="C726" i="37"/>
  <c r="D726" i="37"/>
  <c r="C727" i="37"/>
  <c r="D727" i="37"/>
  <c r="C728" i="37"/>
  <c r="D728" i="37"/>
  <c r="H728" i="37"/>
  <c r="C729" i="37"/>
  <c r="D729" i="37"/>
  <c r="H729" i="37"/>
  <c r="C730" i="37"/>
  <c r="H730" i="37"/>
  <c r="D730" i="37"/>
  <c r="C731" i="37"/>
  <c r="H731" i="37"/>
  <c r="D731" i="37"/>
  <c r="C732" i="37"/>
  <c r="D732" i="37"/>
  <c r="C733" i="37"/>
  <c r="H733" i="37"/>
  <c r="D733" i="37"/>
  <c r="C734" i="37"/>
  <c r="D734" i="37"/>
  <c r="C735" i="37"/>
  <c r="D735" i="37"/>
  <c r="H735" i="37"/>
  <c r="C736" i="37"/>
  <c r="D736" i="37"/>
  <c r="H736" i="37"/>
  <c r="C737" i="37"/>
  <c r="H737" i="37"/>
  <c r="D737" i="37"/>
  <c r="C738" i="37"/>
  <c r="D738" i="37"/>
  <c r="C739" i="37"/>
  <c r="D739" i="37"/>
  <c r="H739" i="37"/>
  <c r="C740" i="37"/>
  <c r="D740" i="37"/>
  <c r="C741" i="37"/>
  <c r="H741" i="37"/>
  <c r="D741" i="37"/>
  <c r="C742" i="37"/>
  <c r="D742" i="37"/>
  <c r="H742" i="37"/>
  <c r="C743" i="37"/>
  <c r="H743" i="37"/>
  <c r="D743" i="37"/>
  <c r="C744" i="37"/>
  <c r="D744" i="37"/>
  <c r="G744" i="37"/>
  <c r="C745" i="37"/>
  <c r="D745" i="37"/>
  <c r="H745" i="37"/>
  <c r="C746" i="37"/>
  <c r="D746" i="37"/>
  <c r="C747" i="37"/>
  <c r="H747" i="37"/>
  <c r="D747" i="37"/>
  <c r="C748" i="37"/>
  <c r="D748" i="37"/>
  <c r="C749" i="37"/>
  <c r="H749" i="37"/>
  <c r="D749" i="37"/>
  <c r="C750" i="37"/>
  <c r="H750" i="37"/>
  <c r="D750" i="37"/>
  <c r="C751" i="37"/>
  <c r="D751" i="37"/>
  <c r="H751" i="37"/>
  <c r="C752" i="37"/>
  <c r="D752" i="37"/>
  <c r="C753" i="37"/>
  <c r="D753" i="37"/>
  <c r="C754" i="37"/>
  <c r="H754" i="37"/>
  <c r="D754" i="37"/>
  <c r="C755" i="37"/>
  <c r="D755" i="37"/>
  <c r="C756" i="37"/>
  <c r="D756" i="37"/>
  <c r="C757" i="37"/>
  <c r="D757" i="37"/>
  <c r="H757" i="37"/>
  <c r="C758" i="37"/>
  <c r="H758" i="37"/>
  <c r="D758" i="37"/>
  <c r="C759" i="37"/>
  <c r="H759" i="37"/>
  <c r="D759" i="37"/>
  <c r="C760" i="37"/>
  <c r="D760" i="37"/>
  <c r="H760" i="37"/>
  <c r="C761" i="37"/>
  <c r="D761" i="37"/>
  <c r="H761" i="37"/>
  <c r="C762" i="37"/>
  <c r="H762" i="37"/>
  <c r="D762" i="37"/>
  <c r="C763" i="37"/>
  <c r="D763" i="37"/>
  <c r="C764" i="37"/>
  <c r="D764" i="37"/>
  <c r="H764" i="37"/>
  <c r="C765" i="37"/>
  <c r="D765" i="37"/>
  <c r="H765" i="37"/>
  <c r="C766" i="37"/>
  <c r="H766" i="37"/>
  <c r="D766" i="37"/>
  <c r="C767" i="37"/>
  <c r="H767" i="37"/>
  <c r="D767" i="37"/>
  <c r="C768" i="37"/>
  <c r="D768" i="37"/>
  <c r="C769" i="37"/>
  <c r="D769" i="37"/>
  <c r="H769" i="37"/>
  <c r="C770" i="37"/>
  <c r="H770" i="37"/>
  <c r="D770" i="37"/>
  <c r="C771" i="37"/>
  <c r="D771" i="37"/>
  <c r="C772" i="37"/>
  <c r="D772" i="37"/>
  <c r="H772" i="37"/>
  <c r="C773" i="37"/>
  <c r="H773" i="37"/>
  <c r="D773" i="37"/>
  <c r="C774" i="37"/>
  <c r="D774" i="37"/>
  <c r="C775" i="37"/>
  <c r="D775" i="37"/>
  <c r="H775" i="37"/>
  <c r="C776" i="37"/>
  <c r="D776" i="37"/>
  <c r="H776" i="37"/>
  <c r="C777" i="37"/>
  <c r="H777" i="37"/>
  <c r="D777" i="37"/>
  <c r="C778" i="37"/>
  <c r="D778" i="37"/>
  <c r="C779" i="37"/>
  <c r="H779" i="37"/>
  <c r="D779" i="37"/>
  <c r="C780" i="37"/>
  <c r="D780" i="37"/>
  <c r="C781" i="37"/>
  <c r="D781" i="37"/>
  <c r="H781" i="37"/>
  <c r="C782" i="37"/>
  <c r="D782" i="37"/>
  <c r="H782" i="37"/>
  <c r="C783" i="37"/>
  <c r="H783" i="37"/>
  <c r="D783" i="37"/>
  <c r="C784" i="37"/>
  <c r="D784" i="37"/>
  <c r="C785" i="37"/>
  <c r="D785" i="37"/>
  <c r="H785" i="37"/>
  <c r="C786" i="37"/>
  <c r="D786" i="37"/>
  <c r="C787" i="37"/>
  <c r="H787" i="37"/>
  <c r="D787" i="37"/>
  <c r="C788" i="37"/>
  <c r="D788" i="37"/>
  <c r="H788" i="37"/>
  <c r="C789" i="37"/>
  <c r="D789" i="37"/>
  <c r="C790" i="37"/>
  <c r="H790" i="37"/>
  <c r="D790" i="37"/>
  <c r="C791" i="37"/>
  <c r="D791" i="37"/>
  <c r="H791" i="37"/>
  <c r="C792" i="37"/>
  <c r="D792" i="37"/>
  <c r="H792" i="37"/>
  <c r="C793" i="37"/>
  <c r="H793" i="37"/>
  <c r="D793" i="37"/>
  <c r="C794" i="37"/>
  <c r="D794" i="37"/>
  <c r="C795" i="37"/>
  <c r="D795" i="37"/>
  <c r="G795" i="37"/>
  <c r="C796" i="37"/>
  <c r="H796" i="37"/>
  <c r="D796" i="37"/>
  <c r="C797" i="37"/>
  <c r="D797" i="37"/>
  <c r="G797" i="37"/>
  <c r="C798" i="37"/>
  <c r="D798" i="37"/>
  <c r="H798" i="37"/>
  <c r="C799" i="37"/>
  <c r="H799" i="37"/>
  <c r="D799" i="37"/>
  <c r="C800" i="37"/>
  <c r="H800" i="37"/>
  <c r="D800" i="37"/>
  <c r="C801" i="37"/>
  <c r="H801" i="37"/>
  <c r="D801" i="37"/>
  <c r="C802" i="37"/>
  <c r="D802" i="37"/>
  <c r="H802" i="37"/>
  <c r="C803" i="37"/>
  <c r="D803" i="37"/>
  <c r="C804" i="37"/>
  <c r="D804" i="37"/>
  <c r="C805" i="37"/>
  <c r="D805" i="37"/>
  <c r="H805" i="37"/>
  <c r="C806" i="37"/>
  <c r="D806" i="37"/>
  <c r="H806" i="37"/>
  <c r="C807" i="37"/>
  <c r="H807" i="37"/>
  <c r="D807" i="37"/>
  <c r="C808" i="37"/>
  <c r="H808" i="37"/>
  <c r="D808" i="37"/>
  <c r="C809" i="37"/>
  <c r="D809" i="37"/>
  <c r="H809" i="37"/>
  <c r="C810" i="37"/>
  <c r="D810" i="37"/>
  <c r="C811" i="37"/>
  <c r="H811" i="37"/>
  <c r="D811" i="37"/>
  <c r="C812" i="37"/>
  <c r="H812" i="37"/>
  <c r="D812" i="37"/>
  <c r="C813" i="37"/>
  <c r="D813" i="37"/>
  <c r="H813" i="37"/>
  <c r="C814" i="37"/>
  <c r="D814" i="37"/>
  <c r="C815" i="37"/>
  <c r="D815" i="37"/>
  <c r="C816" i="37"/>
  <c r="D816" i="37"/>
  <c r="C817" i="37"/>
  <c r="D817" i="37"/>
  <c r="C818" i="37"/>
  <c r="D818" i="37"/>
  <c r="H818" i="37"/>
  <c r="C819" i="37"/>
  <c r="D819" i="37"/>
  <c r="H819" i="37"/>
  <c r="C820" i="37"/>
  <c r="H820" i="37"/>
  <c r="D820" i="37"/>
  <c r="C821" i="37"/>
  <c r="D821" i="37"/>
  <c r="C822" i="37"/>
  <c r="D822" i="37"/>
  <c r="C823" i="37"/>
  <c r="H823" i="37"/>
  <c r="D823" i="37"/>
  <c r="C824" i="37"/>
  <c r="D824" i="37"/>
  <c r="H824" i="37"/>
  <c r="C825" i="37"/>
  <c r="D825" i="37"/>
  <c r="H825" i="37"/>
  <c r="C826" i="37"/>
  <c r="H826" i="37"/>
  <c r="D826" i="37"/>
  <c r="C827" i="37"/>
  <c r="D827" i="37"/>
  <c r="C828" i="37"/>
  <c r="H828" i="37"/>
  <c r="D828" i="37"/>
  <c r="C829" i="37"/>
  <c r="D829" i="37"/>
  <c r="C830" i="37"/>
  <c r="H830" i="37"/>
  <c r="D830" i="37"/>
  <c r="C831" i="37"/>
  <c r="H831" i="37"/>
  <c r="D831" i="37"/>
  <c r="C832" i="37"/>
  <c r="D832" i="37"/>
  <c r="C833" i="37"/>
  <c r="H833" i="37"/>
  <c r="D833" i="37"/>
  <c r="C834" i="37"/>
  <c r="H834" i="37"/>
  <c r="D834" i="37"/>
  <c r="C835" i="37"/>
  <c r="D835" i="37"/>
  <c r="H835" i="37"/>
  <c r="C836" i="37"/>
  <c r="D836" i="37"/>
  <c r="C837" i="37"/>
  <c r="D837" i="37"/>
  <c r="C838" i="37"/>
  <c r="D838" i="37"/>
  <c r="H838" i="37"/>
  <c r="C839" i="37"/>
  <c r="D839" i="37"/>
  <c r="H839" i="37"/>
  <c r="C840" i="37"/>
  <c r="H840" i="37"/>
  <c r="D840" i="37"/>
  <c r="C841" i="37"/>
  <c r="D841" i="37"/>
  <c r="C842" i="37"/>
  <c r="D842" i="37"/>
  <c r="H842" i="37"/>
  <c r="C843" i="37"/>
  <c r="D843" i="37"/>
  <c r="H843" i="37"/>
  <c r="C844" i="37"/>
  <c r="H844" i="37"/>
  <c r="D844" i="37"/>
  <c r="C845" i="37"/>
  <c r="D845" i="37"/>
  <c r="G845" i="37"/>
  <c r="C846" i="37"/>
  <c r="D846" i="37"/>
  <c r="H846" i="37"/>
  <c r="C847" i="37"/>
  <c r="D847" i="37"/>
  <c r="C848" i="37"/>
  <c r="H848" i="37"/>
  <c r="D848" i="37"/>
  <c r="C849" i="37"/>
  <c r="D849" i="37"/>
  <c r="H849" i="37"/>
  <c r="C850" i="37"/>
  <c r="D850" i="37"/>
  <c r="H850" i="37"/>
  <c r="C851" i="37"/>
  <c r="H851" i="37"/>
  <c r="D851" i="37"/>
  <c r="C852" i="37"/>
  <c r="H852" i="37"/>
  <c r="D852" i="37"/>
  <c r="C853" i="37"/>
  <c r="D853" i="37"/>
  <c r="C854" i="37"/>
  <c r="H854" i="37"/>
  <c r="D854" i="37"/>
  <c r="C855" i="37"/>
  <c r="D855" i="37"/>
  <c r="C856" i="37"/>
  <c r="D856" i="37"/>
  <c r="H856" i="37"/>
  <c r="C857" i="37"/>
  <c r="D857" i="37"/>
  <c r="H857" i="37"/>
  <c r="C858" i="37"/>
  <c r="H858" i="37"/>
  <c r="D858" i="37"/>
  <c r="C859" i="37"/>
  <c r="D859" i="37"/>
  <c r="C860" i="37"/>
  <c r="H860" i="37"/>
  <c r="D860" i="37"/>
  <c r="C861" i="37"/>
  <c r="D861" i="37"/>
  <c r="H861" i="37"/>
  <c r="C862" i="37"/>
  <c r="H862" i="37"/>
  <c r="D862" i="37"/>
  <c r="C863" i="37"/>
  <c r="H863" i="37"/>
  <c r="D863" i="37"/>
  <c r="C864" i="37"/>
  <c r="D864" i="37"/>
  <c r="H864" i="37"/>
  <c r="C865" i="37"/>
  <c r="D865" i="37"/>
  <c r="C866" i="37"/>
  <c r="H866" i="37"/>
  <c r="D866" i="37"/>
  <c r="C867" i="37"/>
  <c r="D867" i="37"/>
  <c r="G867" i="37"/>
  <c r="C868" i="37"/>
  <c r="D868" i="37"/>
  <c r="H868" i="37"/>
  <c r="C869" i="37"/>
  <c r="D869" i="37"/>
  <c r="C870" i="37"/>
  <c r="D870" i="37"/>
  <c r="C871" i="37"/>
  <c r="D871" i="37"/>
  <c r="H871" i="37"/>
  <c r="C872" i="37"/>
  <c r="D872" i="37"/>
  <c r="H872" i="37"/>
  <c r="C873" i="37"/>
  <c r="H873" i="37"/>
  <c r="D873" i="37"/>
  <c r="C874" i="37"/>
  <c r="D874" i="37"/>
  <c r="C875" i="37"/>
  <c r="D875" i="37"/>
  <c r="H875" i="37"/>
  <c r="C876" i="37"/>
  <c r="D876" i="37"/>
  <c r="H876" i="37"/>
  <c r="C877" i="37"/>
  <c r="H877" i="37"/>
  <c r="D877" i="37"/>
  <c r="C878" i="37"/>
  <c r="H878" i="37"/>
  <c r="D878" i="37"/>
  <c r="C879" i="37"/>
  <c r="D879" i="37"/>
  <c r="C880" i="37"/>
  <c r="H880" i="37"/>
  <c r="D880" i="37"/>
  <c r="C881" i="37"/>
  <c r="H881" i="37"/>
  <c r="D881" i="37"/>
  <c r="C882" i="37"/>
  <c r="H882" i="37"/>
  <c r="D882" i="37"/>
  <c r="C883" i="37"/>
  <c r="D883" i="37"/>
  <c r="C884" i="37"/>
  <c r="D884" i="37"/>
  <c r="C885" i="37"/>
  <c r="G885" i="37"/>
  <c r="D885" i="37"/>
  <c r="C886" i="37"/>
  <c r="D886" i="37"/>
  <c r="H886" i="37"/>
  <c r="C887" i="37"/>
  <c r="D887" i="37"/>
  <c r="H887" i="37"/>
  <c r="C888" i="37"/>
  <c r="H888" i="37"/>
  <c r="D888" i="37"/>
  <c r="C889" i="37"/>
  <c r="H889" i="37"/>
  <c r="D889" i="37"/>
  <c r="C890" i="37"/>
  <c r="D890" i="37"/>
  <c r="H890" i="37"/>
  <c r="C891" i="37"/>
  <c r="D891" i="37"/>
  <c r="H891" i="37"/>
  <c r="C892" i="37"/>
  <c r="H892" i="37"/>
  <c r="D892" i="37"/>
  <c r="C893" i="37"/>
  <c r="H893" i="37"/>
  <c r="D893" i="37"/>
  <c r="C894" i="37"/>
  <c r="D894" i="37"/>
  <c r="H894" i="37"/>
  <c r="C895" i="37"/>
  <c r="D895" i="37"/>
  <c r="H895" i="37"/>
  <c r="C896" i="37"/>
  <c r="H896" i="37"/>
  <c r="D896" i="37"/>
  <c r="C897" i="37"/>
  <c r="D897" i="37"/>
  <c r="C898" i="37"/>
  <c r="D898" i="37"/>
  <c r="H898" i="37"/>
  <c r="C899" i="37"/>
  <c r="D899" i="37"/>
  <c r="H899" i="37"/>
  <c r="C900" i="37"/>
  <c r="H900" i="37"/>
  <c r="D900" i="37"/>
  <c r="C901" i="37"/>
  <c r="D901" i="37"/>
  <c r="G901" i="37"/>
  <c r="C902" i="37"/>
  <c r="D902" i="37"/>
  <c r="H902" i="37"/>
  <c r="C903" i="37"/>
  <c r="D903" i="37"/>
  <c r="C904" i="37"/>
  <c r="H904" i="37"/>
  <c r="D904" i="37"/>
  <c r="C905" i="37"/>
  <c r="D905" i="37"/>
  <c r="H905" i="37"/>
  <c r="C906" i="37"/>
  <c r="D906" i="37"/>
  <c r="H906" i="37"/>
  <c r="C907" i="37"/>
  <c r="H907" i="37"/>
  <c r="D907" i="37"/>
  <c r="C908" i="37"/>
  <c r="H908" i="37"/>
  <c r="D908" i="37"/>
  <c r="C909" i="37"/>
  <c r="D909" i="37"/>
  <c r="C910" i="37"/>
  <c r="H910" i="37"/>
  <c r="D910" i="37"/>
  <c r="C911" i="37"/>
  <c r="D911" i="37"/>
  <c r="C912" i="37"/>
  <c r="D912" i="37"/>
  <c r="H912" i="37"/>
  <c r="C913" i="37"/>
  <c r="D913" i="37"/>
  <c r="H913" i="37"/>
  <c r="C914" i="37"/>
  <c r="H914" i="37"/>
  <c r="D914" i="37"/>
  <c r="C915" i="37"/>
  <c r="D915" i="37"/>
  <c r="C916" i="37"/>
  <c r="H916" i="37"/>
  <c r="D916" i="37"/>
  <c r="C917" i="37"/>
  <c r="D917" i="37"/>
  <c r="C918" i="37"/>
  <c r="H918" i="37"/>
  <c r="D918" i="37"/>
  <c r="C919" i="37"/>
  <c r="D919" i="37"/>
  <c r="H919" i="37"/>
  <c r="C920" i="37"/>
  <c r="D920" i="37"/>
  <c r="C921" i="37"/>
  <c r="H921" i="37"/>
  <c r="D921" i="37"/>
  <c r="C922" i="37"/>
  <c r="D922" i="37"/>
  <c r="C923" i="37"/>
  <c r="D923" i="37"/>
  <c r="C924" i="37"/>
  <c r="D924" i="37"/>
  <c r="C925" i="37"/>
  <c r="D925" i="37"/>
  <c r="C926" i="37"/>
  <c r="D926" i="37"/>
  <c r="C927" i="37"/>
  <c r="D927" i="37"/>
  <c r="H927" i="37"/>
  <c r="C928" i="37"/>
  <c r="D928" i="37"/>
  <c r="H928" i="37"/>
  <c r="C929" i="37"/>
  <c r="H929" i="37"/>
  <c r="D929" i="37"/>
  <c r="C930" i="37"/>
  <c r="D930" i="37"/>
  <c r="C931" i="37"/>
  <c r="D931" i="37"/>
  <c r="H931" i="37"/>
  <c r="C932" i="37"/>
  <c r="D932" i="37"/>
  <c r="H932" i="37"/>
  <c r="C933" i="37"/>
  <c r="H933" i="37"/>
  <c r="D933" i="37"/>
  <c r="C934" i="37"/>
  <c r="H934" i="37"/>
  <c r="D934" i="37"/>
  <c r="C935" i="37"/>
  <c r="D935" i="37"/>
  <c r="H935" i="37"/>
  <c r="C936" i="37"/>
  <c r="D936" i="37"/>
  <c r="H936" i="37"/>
  <c r="C937" i="37"/>
  <c r="H937" i="37"/>
  <c r="D937" i="37"/>
  <c r="C938" i="37"/>
  <c r="D938" i="37"/>
  <c r="C939" i="37"/>
  <c r="D939" i="37"/>
  <c r="C940" i="37"/>
  <c r="D940" i="37"/>
  <c r="C941" i="37"/>
  <c r="D941" i="37"/>
  <c r="C942" i="37"/>
  <c r="D942" i="37"/>
  <c r="C943" i="37"/>
  <c r="D943" i="37"/>
  <c r="H943" i="37"/>
  <c r="C944" i="37"/>
  <c r="D944" i="37"/>
  <c r="H944" i="37"/>
  <c r="C945" i="37"/>
  <c r="H945" i="37"/>
  <c r="D945" i="37"/>
  <c r="C946" i="37"/>
  <c r="D946" i="37"/>
  <c r="C947" i="37"/>
  <c r="D947" i="37"/>
  <c r="H947" i="37"/>
  <c r="C948" i="37"/>
  <c r="H948" i="37"/>
  <c r="D948" i="37"/>
  <c r="C949" i="37"/>
  <c r="D949" i="37"/>
  <c r="C950" i="37"/>
  <c r="D950" i="37"/>
  <c r="H950" i="37"/>
  <c r="C951" i="37"/>
  <c r="D951" i="37"/>
  <c r="G951" i="37"/>
  <c r="C952" i="37"/>
  <c r="H952" i="37"/>
  <c r="D952" i="37"/>
  <c r="C953" i="37"/>
  <c r="H953" i="37"/>
  <c r="D953" i="37"/>
  <c r="C954" i="37"/>
  <c r="D954" i="37"/>
  <c r="H954" i="37"/>
  <c r="C955" i="37"/>
  <c r="D955" i="37"/>
  <c r="H955" i="37"/>
  <c r="C956" i="37"/>
  <c r="H956" i="37"/>
  <c r="D956" i="37"/>
  <c r="C957" i="37"/>
  <c r="H957" i="37"/>
  <c r="D957" i="37"/>
  <c r="C958" i="37"/>
  <c r="D958" i="37"/>
  <c r="H958" i="37"/>
  <c r="C959" i="37"/>
  <c r="D959" i="37"/>
  <c r="H959" i="37"/>
  <c r="C960" i="37"/>
  <c r="H960" i="37"/>
  <c r="D960" i="37"/>
  <c r="C961" i="37"/>
  <c r="H961" i="37"/>
  <c r="D961" i="37"/>
  <c r="C962" i="37"/>
  <c r="D962" i="37"/>
  <c r="H962" i="37"/>
  <c r="C963" i="37"/>
  <c r="D963" i="37"/>
  <c r="H963" i="37"/>
  <c r="C964" i="37"/>
  <c r="H964" i="37"/>
  <c r="D964" i="37"/>
  <c r="C965" i="37"/>
  <c r="G965" i="37"/>
  <c r="D965" i="37"/>
  <c r="C966" i="37"/>
  <c r="D966" i="37"/>
  <c r="H966" i="37"/>
  <c r="C967" i="37"/>
  <c r="H967" i="37"/>
  <c r="D967" i="37"/>
  <c r="C968" i="37"/>
  <c r="H968" i="37"/>
  <c r="D968" i="37"/>
  <c r="C969" i="37"/>
  <c r="D969" i="37"/>
  <c r="C970" i="37"/>
  <c r="D970" i="37"/>
  <c r="H970" i="37"/>
  <c r="C971" i="37"/>
  <c r="D971" i="37"/>
  <c r="C972" i="37"/>
  <c r="H972" i="37"/>
  <c r="D972" i="37"/>
  <c r="C973" i="37"/>
  <c r="D973" i="37"/>
  <c r="C974" i="37"/>
  <c r="H974" i="37"/>
  <c r="D974" i="37"/>
  <c r="C975" i="37"/>
  <c r="H975" i="37"/>
  <c r="D975" i="37"/>
  <c r="C976" i="37"/>
  <c r="H976" i="37"/>
  <c r="D976" i="37"/>
  <c r="C977" i="37"/>
  <c r="D977" i="37"/>
  <c r="C978" i="37"/>
  <c r="H978" i="37"/>
  <c r="D978" i="37"/>
  <c r="C979" i="37"/>
  <c r="D979" i="37"/>
  <c r="C980" i="37"/>
  <c r="D980" i="37"/>
  <c r="H980" i="37"/>
  <c r="C981" i="37"/>
  <c r="D981" i="37"/>
  <c r="C982" i="37"/>
  <c r="H982" i="37"/>
  <c r="D982" i="37"/>
  <c r="C983" i="37"/>
  <c r="D983" i="37"/>
  <c r="E175" i="3"/>
  <c r="E177" i="3"/>
  <c r="E186" i="3"/>
  <c r="G231" i="3"/>
  <c r="H231" i="3"/>
  <c r="H279" i="3"/>
  <c r="I279" i="3"/>
  <c r="G280" i="3"/>
  <c r="E280" i="3"/>
  <c r="H280" i="3"/>
  <c r="G7" i="3"/>
  <c r="U6" i="3"/>
  <c r="J7" i="3"/>
  <c r="B2" i="37"/>
  <c r="B3" i="37"/>
  <c r="B4" i="37"/>
  <c r="B5" i="37"/>
  <c r="G5" i="37"/>
  <c r="B6" i="37"/>
  <c r="G6" i="37"/>
  <c r="B7" i="37"/>
  <c r="G7" i="37"/>
  <c r="B8" i="37"/>
  <c r="B9" i="37"/>
  <c r="G9" i="37"/>
  <c r="B10" i="37"/>
  <c r="G10" i="37"/>
  <c r="B11" i="37"/>
  <c r="G11" i="37"/>
  <c r="B12" i="37"/>
  <c r="G12" i="37"/>
  <c r="B13" i="37"/>
  <c r="B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B64" i="37"/>
  <c r="B65" i="37"/>
  <c r="G65" i="37"/>
  <c r="B66" i="37"/>
  <c r="B67" i="37"/>
  <c r="B68" i="37"/>
  <c r="G68" i="37"/>
  <c r="B69" i="37"/>
  <c r="G69" i="37"/>
  <c r="B70" i="37"/>
  <c r="B71" i="37"/>
  <c r="G71" i="37"/>
  <c r="B72" i="37"/>
  <c r="B73" i="37"/>
  <c r="B74" i="37"/>
  <c r="B75" i="37"/>
  <c r="G75" i="37"/>
  <c r="B76" i="37"/>
  <c r="G76" i="37"/>
  <c r="B77" i="37"/>
  <c r="G77" i="37"/>
  <c r="B78" i="37"/>
  <c r="B79" i="37"/>
  <c r="B80" i="37"/>
  <c r="G80" i="37"/>
  <c r="B81" i="37"/>
  <c r="G81" i="37"/>
  <c r="B82" i="37"/>
  <c r="G82" i="37"/>
  <c r="B83" i="37"/>
  <c r="B84" i="37"/>
  <c r="G84" i="37"/>
  <c r="B85" i="37"/>
  <c r="G85" i="37"/>
  <c r="B86" i="37"/>
  <c r="G86" i="37"/>
  <c r="B87" i="37"/>
  <c r="B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B152" i="37"/>
  <c r="G152" i="37"/>
  <c r="B153" i="37"/>
  <c r="G153" i="37"/>
  <c r="B154" i="37"/>
  <c r="G154" i="37"/>
  <c r="B155" i="37"/>
  <c r="B156" i="37"/>
  <c r="B157" i="37"/>
  <c r="G157" i="37"/>
  <c r="B158" i="37"/>
  <c r="B159" i="37"/>
  <c r="B160" i="37"/>
  <c r="B161" i="37"/>
  <c r="G161" i="37"/>
  <c r="B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B181" i="37"/>
  <c r="G181" i="37"/>
  <c r="B182" i="37"/>
  <c r="G182" i="37"/>
  <c r="B183" i="37"/>
  <c r="G183" i="37"/>
  <c r="B184" i="37"/>
  <c r="B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B210" i="37"/>
  <c r="G210" i="37"/>
  <c r="B211" i="37"/>
  <c r="B212" i="37"/>
  <c r="B213" i="37"/>
  <c r="G213" i="37"/>
  <c r="B214" i="37"/>
  <c r="G214" i="37"/>
  <c r="B215" i="37"/>
  <c r="B216" i="37"/>
  <c r="B217" i="37"/>
  <c r="G217" i="37"/>
  <c r="B218" i="37"/>
  <c r="G218" i="37"/>
  <c r="B219" i="37"/>
  <c r="G219" i="37"/>
  <c r="B220" i="37"/>
  <c r="B221" i="37"/>
  <c r="B222" i="37"/>
  <c r="G222" i="37"/>
  <c r="B223" i="37"/>
  <c r="G223" i="37"/>
  <c r="B224" i="37"/>
  <c r="B225" i="37"/>
  <c r="G225" i="37"/>
  <c r="B226" i="37"/>
  <c r="G226" i="37"/>
  <c r="B227" i="37"/>
  <c r="B228" i="37"/>
  <c r="B229" i="37"/>
  <c r="G229" i="37"/>
  <c r="B230" i="37"/>
  <c r="G230" i="37"/>
  <c r="B231" i="37"/>
  <c r="G231" i="37"/>
  <c r="B232" i="37"/>
  <c r="B233" i="37"/>
  <c r="G233" i="37"/>
  <c r="B234" i="37"/>
  <c r="G234" i="37"/>
  <c r="B235" i="37"/>
  <c r="G235" i="37"/>
  <c r="B236" i="37"/>
  <c r="B237" i="37"/>
  <c r="G237" i="37"/>
  <c r="B238" i="37"/>
  <c r="B239" i="37"/>
  <c r="G239" i="37"/>
  <c r="B240" i="37"/>
  <c r="B241" i="37"/>
  <c r="G241" i="37"/>
  <c r="B242" i="37"/>
  <c r="G242" i="37"/>
  <c r="B243" i="37"/>
  <c r="B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B355" i="37"/>
  <c r="G355" i="37"/>
  <c r="B356" i="37"/>
  <c r="G356" i="37"/>
  <c r="B357" i="37"/>
  <c r="G357" i="37"/>
  <c r="B358" i="37"/>
  <c r="B359" i="37"/>
  <c r="B360" i="37"/>
  <c r="G360" i="37"/>
  <c r="B361" i="37"/>
  <c r="G361" i="37"/>
  <c r="B362" i="37"/>
  <c r="G362" i="37"/>
  <c r="B363" i="37"/>
  <c r="G363" i="37"/>
  <c r="B364" i="37"/>
  <c r="B365" i="37"/>
  <c r="G365" i="37"/>
  <c r="B366" i="37"/>
  <c r="B367" i="37"/>
  <c r="G367" i="37"/>
  <c r="B368" i="37"/>
  <c r="G368" i="37"/>
  <c r="B369" i="37"/>
  <c r="G369" i="37"/>
  <c r="B370" i="37"/>
  <c r="B371" i="37"/>
  <c r="G371" i="37"/>
  <c r="B372" i="37"/>
  <c r="G372" i="37"/>
  <c r="B373" i="37"/>
  <c r="B374" i="37"/>
  <c r="G374" i="37"/>
  <c r="B375" i="37"/>
  <c r="G375" i="37"/>
  <c r="B376" i="37"/>
  <c r="G376" i="37"/>
  <c r="B377" i="37"/>
  <c r="G377" i="37"/>
  <c r="B378" i="37"/>
  <c r="B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B644" i="37"/>
  <c r="B645" i="37"/>
  <c r="B646" i="37"/>
  <c r="B647" i="37"/>
  <c r="G647" i="37"/>
  <c r="B648" i="37"/>
  <c r="G648" i="37"/>
  <c r="B649" i="37"/>
  <c r="G649" i="37"/>
  <c r="B650" i="37"/>
  <c r="G650" i="37"/>
  <c r="B651" i="37"/>
  <c r="G651" i="37"/>
  <c r="B652" i="37"/>
  <c r="G652" i="37"/>
  <c r="B653" i="37"/>
  <c r="G653" i="37"/>
  <c r="B654" i="37"/>
  <c r="G654" i="37"/>
  <c r="B655" i="37"/>
  <c r="G655" i="37"/>
  <c r="B656" i="37"/>
  <c r="G656" i="37"/>
  <c r="B657" i="37"/>
  <c r="B658" i="37"/>
  <c r="G658" i="37"/>
  <c r="B659" i="37"/>
  <c r="B660" i="37"/>
  <c r="G660" i="37"/>
  <c r="B661" i="37"/>
  <c r="G661" i="37"/>
  <c r="B662" i="37"/>
  <c r="G662" i="37"/>
  <c r="B663" i="37"/>
  <c r="B664" i="37"/>
  <c r="G664" i="37"/>
  <c r="B665" i="37"/>
  <c r="G665" i="37"/>
  <c r="B666" i="37"/>
  <c r="B667" i="37"/>
  <c r="G667" i="37"/>
  <c r="B668" i="37"/>
  <c r="G668" i="37"/>
  <c r="B669" i="37"/>
  <c r="G669" i="37"/>
  <c r="B670" i="37"/>
  <c r="B671" i="37"/>
  <c r="B672" i="37"/>
  <c r="B673" i="37"/>
  <c r="G673" i="37"/>
  <c r="B674" i="37"/>
  <c r="G674" i="37"/>
  <c r="B675" i="37"/>
  <c r="G675" i="37"/>
  <c r="B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B689" i="37"/>
  <c r="G689" i="37"/>
  <c r="B690" i="37"/>
  <c r="G690" i="37"/>
  <c r="B691" i="37"/>
  <c r="G691" i="37"/>
  <c r="B692" i="37"/>
  <c r="B693" i="37"/>
  <c r="G693" i="37"/>
  <c r="B694" i="37"/>
  <c r="B695" i="37"/>
  <c r="G695" i="37"/>
  <c r="B696" i="37"/>
  <c r="G696" i="37"/>
  <c r="B697" i="37"/>
  <c r="G697" i="37"/>
  <c r="B698" i="37"/>
  <c r="B699" i="37"/>
  <c r="G699" i="37"/>
  <c r="B700" i="37"/>
  <c r="G700" i="37"/>
  <c r="B701" i="37"/>
  <c r="G701" i="37"/>
  <c r="B702" i="37"/>
  <c r="G702" i="37"/>
  <c r="B703" i="37"/>
  <c r="G703" i="37"/>
  <c r="B704" i="37"/>
  <c r="B705" i="37"/>
  <c r="B706" i="37"/>
  <c r="G706" i="37"/>
  <c r="B707" i="37"/>
  <c r="G707" i="37"/>
  <c r="B708" i="37"/>
  <c r="G708" i="37"/>
  <c r="B709" i="37"/>
  <c r="B710" i="37"/>
  <c r="G710" i="37"/>
  <c r="B711" i="37"/>
  <c r="G711" i="37"/>
  <c r="B712" i="37"/>
  <c r="G712" i="37"/>
  <c r="B713" i="37"/>
  <c r="B714" i="37"/>
  <c r="G714" i="37"/>
  <c r="B715" i="37"/>
  <c r="G715" i="37"/>
  <c r="B716" i="37"/>
  <c r="G716" i="37"/>
  <c r="B717" i="37"/>
  <c r="G717" i="37"/>
  <c r="B718" i="37"/>
  <c r="G718" i="37"/>
  <c r="B719" i="37"/>
  <c r="G719" i="37"/>
  <c r="B720" i="37"/>
  <c r="G720" i="37"/>
  <c r="B721" i="37"/>
  <c r="G721" i="37"/>
  <c r="B722" i="37"/>
  <c r="G722" i="37"/>
  <c r="B723" i="37"/>
  <c r="G723" i="37"/>
  <c r="B724" i="37"/>
  <c r="B725" i="37"/>
  <c r="G725" i="37"/>
  <c r="B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B745" i="37"/>
  <c r="G745" i="37"/>
  <c r="B746" i="37"/>
  <c r="B747" i="37"/>
  <c r="G747" i="37"/>
  <c r="B748" i="37"/>
  <c r="G748" i="37"/>
  <c r="B749" i="37"/>
  <c r="G749" i="37"/>
  <c r="B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B768" i="37"/>
  <c r="B769" i="37"/>
  <c r="G769" i="37"/>
  <c r="B770" i="37"/>
  <c r="G770" i="37"/>
  <c r="B771" i="37"/>
  <c r="B772" i="37"/>
  <c r="G772" i="37"/>
  <c r="B773" i="37"/>
  <c r="G773" i="37"/>
  <c r="B774" i="37"/>
  <c r="G774" i="37"/>
  <c r="B775" i="37"/>
  <c r="G775" i="37"/>
  <c r="B776" i="37"/>
  <c r="G776" i="37"/>
  <c r="B777" i="37"/>
  <c r="B778" i="37"/>
  <c r="G778" i="37"/>
  <c r="B779" i="37"/>
  <c r="G779" i="37"/>
  <c r="B780" i="37"/>
  <c r="G780" i="37"/>
  <c r="B781" i="37"/>
  <c r="G781" i="37"/>
  <c r="B782" i="37"/>
  <c r="G782" i="37"/>
  <c r="B783" i="37"/>
  <c r="G783" i="37"/>
  <c r="B784" i="37"/>
  <c r="B785" i="37"/>
  <c r="G785" i="37"/>
  <c r="B786" i="37"/>
  <c r="G786" i="37"/>
  <c r="B787" i="37"/>
  <c r="G787" i="37"/>
  <c r="B788" i="37"/>
  <c r="G788" i="37"/>
  <c r="B789" i="37"/>
  <c r="B790" i="37"/>
  <c r="G790" i="37"/>
  <c r="B791" i="37"/>
  <c r="G791" i="37"/>
  <c r="B792" i="37"/>
  <c r="G792" i="37"/>
  <c r="B793" i="37"/>
  <c r="G793" i="37"/>
  <c r="B794" i="37"/>
  <c r="G794" i="37"/>
  <c r="B795" i="37"/>
  <c r="B796" i="37"/>
  <c r="G796" i="37"/>
  <c r="B797" i="37"/>
  <c r="B798" i="37"/>
  <c r="G798" i="37"/>
  <c r="B799" i="37"/>
  <c r="G799" i="37"/>
  <c r="B800" i="37"/>
  <c r="G800" i="37"/>
  <c r="B801" i="37"/>
  <c r="B802" i="37"/>
  <c r="G802" i="37"/>
  <c r="B803" i="37"/>
  <c r="G803" i="37"/>
  <c r="B804" i="37"/>
  <c r="G804" i="37"/>
  <c r="B805" i="37"/>
  <c r="B806" i="37"/>
  <c r="G806" i="37"/>
  <c r="B807" i="37"/>
  <c r="G807" i="37"/>
  <c r="B808" i="37"/>
  <c r="G808" i="37"/>
  <c r="B809" i="37"/>
  <c r="G809" i="37"/>
  <c r="B810" i="37"/>
  <c r="G810" i="37"/>
  <c r="B811" i="37"/>
  <c r="G811" i="37"/>
  <c r="B812" i="37"/>
  <c r="G812" i="37"/>
  <c r="B813" i="37"/>
  <c r="G813" i="37"/>
  <c r="B814" i="37"/>
  <c r="B815" i="37"/>
  <c r="G815" i="37"/>
  <c r="B816" i="37"/>
  <c r="G816" i="37"/>
  <c r="B817" i="37"/>
  <c r="G817" i="37"/>
  <c r="B818" i="37"/>
  <c r="G818" i="37"/>
  <c r="B819" i="37"/>
  <c r="G819" i="37"/>
  <c r="B820" i="37"/>
  <c r="G820" i="37"/>
  <c r="B821" i="37"/>
  <c r="B822" i="37"/>
  <c r="B823" i="37"/>
  <c r="B824" i="37"/>
  <c r="G824" i="37"/>
  <c r="B825" i="37"/>
  <c r="G825" i="37"/>
  <c r="B826" i="37"/>
  <c r="G826" i="37"/>
  <c r="B827" i="37"/>
  <c r="G827" i="37"/>
  <c r="B828" i="37"/>
  <c r="G828" i="37"/>
  <c r="B829" i="37"/>
  <c r="G829" i="37"/>
  <c r="B830" i="37"/>
  <c r="G830" i="37"/>
  <c r="B831" i="37"/>
  <c r="G831" i="37"/>
  <c r="B832" i="37"/>
  <c r="B833" i="37"/>
  <c r="G833" i="37"/>
  <c r="B834" i="37"/>
  <c r="G834" i="37"/>
  <c r="B835" i="37"/>
  <c r="G835" i="37"/>
  <c r="B836" i="37"/>
  <c r="G836" i="37"/>
  <c r="B837" i="37"/>
  <c r="G837" i="37"/>
  <c r="B838" i="37"/>
  <c r="G838" i="37"/>
  <c r="B839" i="37"/>
  <c r="G839" i="37"/>
  <c r="B840" i="37"/>
  <c r="G840" i="37"/>
  <c r="B841" i="37"/>
  <c r="B842" i="37"/>
  <c r="G842" i="37"/>
  <c r="B843" i="37"/>
  <c r="G843" i="37"/>
  <c r="B844" i="37"/>
  <c r="G844" i="37"/>
  <c r="B845" i="37"/>
  <c r="B846" i="37"/>
  <c r="G846" i="37"/>
  <c r="B847" i="37"/>
  <c r="B848" i="37"/>
  <c r="G848" i="37"/>
  <c r="B849" i="37"/>
  <c r="G849" i="37"/>
  <c r="B850" i="37"/>
  <c r="G850" i="37"/>
  <c r="B851" i="37"/>
  <c r="G851" i="37"/>
  <c r="B852" i="37"/>
  <c r="G852" i="37"/>
  <c r="B853" i="37"/>
  <c r="G853" i="37"/>
  <c r="B854" i="37"/>
  <c r="G854" i="37"/>
  <c r="B855" i="37"/>
  <c r="B856" i="37"/>
  <c r="G856" i="37"/>
  <c r="B857" i="37"/>
  <c r="G857" i="37"/>
  <c r="B858" i="37"/>
  <c r="G858" i="37"/>
  <c r="B859" i="37"/>
  <c r="G859" i="37"/>
  <c r="B860" i="37"/>
  <c r="G860" i="37"/>
  <c r="B861" i="37"/>
  <c r="G861" i="37"/>
  <c r="B862" i="37"/>
  <c r="G862" i="37"/>
  <c r="B863" i="37"/>
  <c r="G863" i="37"/>
  <c r="B864" i="37"/>
  <c r="G864" i="37"/>
  <c r="B865" i="37"/>
  <c r="B866" i="37"/>
  <c r="G866" i="37"/>
  <c r="B867" i="37"/>
  <c r="B868" i="37"/>
  <c r="G868" i="37"/>
  <c r="B869" i="37"/>
  <c r="G869" i="37"/>
  <c r="B870" i="37"/>
  <c r="G870" i="37"/>
  <c r="B871" i="37"/>
  <c r="G871" i="37"/>
  <c r="B872" i="37"/>
  <c r="B873" i="37"/>
  <c r="G873" i="37"/>
  <c r="B874" i="37"/>
  <c r="G874" i="37"/>
  <c r="B875" i="37"/>
  <c r="G875" i="37"/>
  <c r="B876" i="37"/>
  <c r="G876" i="37"/>
  <c r="B877" i="37"/>
  <c r="G877" i="37"/>
  <c r="B878" i="37"/>
  <c r="B879" i="37"/>
  <c r="B880" i="37"/>
  <c r="G880" i="37"/>
  <c r="B881" i="37"/>
  <c r="G881" i="37"/>
  <c r="B882" i="37"/>
  <c r="G882" i="37"/>
  <c r="B883" i="37"/>
  <c r="B884" i="37"/>
  <c r="G884" i="37"/>
  <c r="B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B898" i="37"/>
  <c r="G898" i="37"/>
  <c r="B899" i="37"/>
  <c r="G899" i="37"/>
  <c r="B900" i="37"/>
  <c r="G900" i="37"/>
  <c r="B901" i="37"/>
  <c r="B902" i="37"/>
  <c r="G902" i="37"/>
  <c r="B903" i="37"/>
  <c r="B904" i="37"/>
  <c r="G904" i="37"/>
  <c r="B905" i="37"/>
  <c r="G905" i="37"/>
  <c r="B906" i="37"/>
  <c r="G906" i="37"/>
  <c r="B907" i="37"/>
  <c r="G907" i="37"/>
  <c r="B908" i="37"/>
  <c r="G908" i="37"/>
  <c r="B909" i="37"/>
  <c r="G909" i="37"/>
  <c r="B910" i="37"/>
  <c r="G910" i="37"/>
  <c r="B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B924" i="37"/>
  <c r="G924" i="37"/>
  <c r="B925" i="37"/>
  <c r="B926" i="37"/>
  <c r="G926" i="37"/>
  <c r="B927" i="37"/>
  <c r="G927" i="37"/>
  <c r="B928" i="37"/>
  <c r="G928" i="37"/>
  <c r="B929" i="37"/>
  <c r="G929" i="37"/>
  <c r="B930" i="37"/>
  <c r="B931" i="37"/>
  <c r="G931" i="37"/>
  <c r="B932" i="37"/>
  <c r="G932" i="37"/>
  <c r="B933" i="37"/>
  <c r="G933" i="37"/>
  <c r="B934" i="37"/>
  <c r="B935" i="37"/>
  <c r="G935" i="37"/>
  <c r="B936" i="37"/>
  <c r="G936" i="37"/>
  <c r="B937" i="37"/>
  <c r="G937" i="37"/>
  <c r="B938" i="37"/>
  <c r="G938" i="37"/>
  <c r="B939" i="37"/>
  <c r="B940" i="37"/>
  <c r="G940" i="37"/>
  <c r="B941" i="37"/>
  <c r="B942" i="37"/>
  <c r="G942" i="37"/>
  <c r="B943" i="37"/>
  <c r="G943" i="37"/>
  <c r="B944" i="37"/>
  <c r="G944" i="37"/>
  <c r="B945" i="37"/>
  <c r="G945" i="37"/>
  <c r="B946" i="37"/>
  <c r="G946" i="37"/>
  <c r="B947" i="37"/>
  <c r="G947" i="37"/>
  <c r="B948" i="37"/>
  <c r="G948" i="37"/>
  <c r="B949" i="37"/>
  <c r="G949" i="37"/>
  <c r="B950" i="37"/>
  <c r="G950" i="37"/>
  <c r="B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B966" i="37"/>
  <c r="G966" i="37"/>
  <c r="B967" i="37"/>
  <c r="G967" i="37"/>
  <c r="B968" i="37"/>
  <c r="G968" i="37"/>
  <c r="B969" i="37"/>
  <c r="B970" i="37"/>
  <c r="G970" i="37"/>
  <c r="B971" i="37"/>
  <c r="B972" i="37"/>
  <c r="G972" i="37"/>
  <c r="B973" i="37"/>
  <c r="G973" i="37"/>
  <c r="B974" i="37"/>
  <c r="G974" i="37"/>
  <c r="B975" i="37"/>
  <c r="G975" i="37"/>
  <c r="B976" i="37"/>
  <c r="G976" i="37"/>
  <c r="B977" i="37"/>
  <c r="G977" i="37"/>
  <c r="B978" i="37"/>
  <c r="B979" i="37"/>
  <c r="G979" i="37"/>
  <c r="B980" i="37"/>
  <c r="G980" i="37"/>
  <c r="B981" i="37"/>
  <c r="G981" i="37"/>
  <c r="B982" i="37"/>
  <c r="G982" i="37"/>
  <c r="B983" i="37"/>
  <c r="B984" i="37"/>
  <c r="B985" i="37"/>
  <c r="B986" i="37"/>
  <c r="B987" i="37"/>
  <c r="G987" i="37"/>
  <c r="B988" i="37"/>
  <c r="B989" i="37"/>
  <c r="B990" i="37"/>
  <c r="B991" i="37"/>
  <c r="B992" i="37"/>
  <c r="G992" i="37"/>
  <c r="B993" i="37"/>
  <c r="G993" i="37"/>
  <c r="B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B1015" i="37"/>
  <c r="G1015" i="37"/>
  <c r="B1016" i="37"/>
  <c r="G1016" i="37"/>
  <c r="B1017" i="37"/>
  <c r="G1017" i="37"/>
  <c r="B1018" i="37"/>
  <c r="B1019" i="37"/>
  <c r="B1020" i="37"/>
  <c r="G1020" i="37"/>
  <c r="B1021" i="37"/>
  <c r="G1021" i="37"/>
  <c r="B1022" i="37"/>
  <c r="B1023" i="37"/>
  <c r="B1024" i="37"/>
  <c r="G1024" i="37"/>
  <c r="B1025" i="37"/>
  <c r="G1025" i="37"/>
  <c r="B1026" i="37"/>
  <c r="G1026" i="37"/>
  <c r="B1027" i="37"/>
  <c r="G1027" i="37"/>
  <c r="B1028" i="37"/>
  <c r="B1029" i="37"/>
  <c r="G1029" i="37"/>
  <c r="B1030" i="37"/>
  <c r="B1031" i="37"/>
  <c r="G1031" i="37"/>
  <c r="B1032" i="37"/>
  <c r="G1032" i="37"/>
  <c r="B1033" i="37"/>
  <c r="B1034" i="37"/>
  <c r="B1035" i="37"/>
  <c r="G1035" i="37"/>
  <c r="B1036" i="37"/>
  <c r="G1036" i="37"/>
  <c r="B1037" i="37"/>
  <c r="G1037" i="37"/>
  <c r="B1038" i="37"/>
  <c r="G1038" i="37"/>
  <c r="B1039" i="37"/>
  <c r="G1039" i="37"/>
  <c r="B1040" i="37"/>
  <c r="G1040" i="37"/>
  <c r="B1041" i="37"/>
  <c r="B1042" i="37"/>
  <c r="B1043" i="37"/>
  <c r="G1043" i="37"/>
  <c r="B1044" i="37"/>
  <c r="G1044" i="37"/>
  <c r="B1045" i="37"/>
  <c r="G1045" i="37"/>
  <c r="B1046" i="37"/>
  <c r="B1047" i="37"/>
  <c r="B1048" i="37"/>
  <c r="B1049" i="37"/>
  <c r="G1049" i="37"/>
  <c r="B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B1131" i="37"/>
  <c r="G1131" i="37"/>
  <c r="B1132" i="37"/>
  <c r="G1132" i="37"/>
  <c r="B1133" i="37"/>
  <c r="G1133" i="37"/>
  <c r="B1134" i="37"/>
  <c r="G1134" i="37"/>
  <c r="B1135" i="37"/>
  <c r="G1135" i="37"/>
  <c r="B1136" i="37"/>
  <c r="G1136" i="37"/>
  <c r="B1137" i="37"/>
  <c r="G1137" i="37"/>
  <c r="B1138" i="37"/>
  <c r="B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B1156" i="37"/>
  <c r="B1157" i="37"/>
  <c r="B1158" i="37"/>
  <c r="G1158" i="37"/>
  <c r="B1159" i="37"/>
  <c r="G1159" i="37"/>
  <c r="B1160" i="37"/>
  <c r="G1160" i="37"/>
  <c r="B1161" i="37"/>
  <c r="B1162" i="37"/>
  <c r="G1162" i="37"/>
  <c r="B1163" i="37"/>
  <c r="G1163" i="37"/>
  <c r="B1164" i="37"/>
  <c r="G1164" i="37"/>
  <c r="B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B1221" i="37"/>
  <c r="G1221" i="37"/>
  <c r="B1222" i="37"/>
  <c r="B1223" i="37"/>
  <c r="B1224" i="37"/>
  <c r="G1224" i="37"/>
  <c r="B1225" i="37"/>
  <c r="B1226" i="37"/>
  <c r="B1227" i="37"/>
  <c r="B1228" i="37"/>
  <c r="G1228" i="37"/>
  <c r="B1229" i="37"/>
  <c r="B1230" i="37"/>
  <c r="G1230" i="37"/>
  <c r="B1231" i="37"/>
  <c r="G1231" i="37"/>
  <c r="B1232" i="37"/>
  <c r="G1232" i="37"/>
  <c r="B1233" i="37"/>
  <c r="G1233" i="37"/>
  <c r="B1234" i="37"/>
  <c r="G1234" i="37"/>
  <c r="B1235" i="37"/>
  <c r="B1236" i="37"/>
  <c r="B1237" i="37"/>
  <c r="B1238" i="37"/>
  <c r="G1238" i="37"/>
  <c r="B1239" i="37"/>
  <c r="G1239" i="37"/>
  <c r="B1240" i="37"/>
  <c r="G1240" i="37"/>
  <c r="B1241" i="37"/>
  <c r="B1242" i="37"/>
  <c r="C1242" i="37"/>
  <c r="G1242" i="37"/>
  <c r="H1242" i="37"/>
  <c r="D1242" i="37"/>
  <c r="B1243" i="37"/>
  <c r="G1243" i="37"/>
  <c r="C1243" i="37"/>
  <c r="D1243" i="37"/>
  <c r="B1244" i="37"/>
  <c r="C1244" i="37"/>
  <c r="H1244" i="37"/>
  <c r="D1244" i="37"/>
  <c r="B1245" i="37"/>
  <c r="G1245" i="37"/>
  <c r="C1245" i="37"/>
  <c r="D1245" i="37"/>
  <c r="B1246" i="37"/>
  <c r="C1246" i="37"/>
  <c r="H1246" i="37"/>
  <c r="D1246" i="37"/>
  <c r="B1247" i="37"/>
  <c r="C1247" i="37"/>
  <c r="H1247" i="37"/>
  <c r="D1247" i="37"/>
  <c r="B1248" i="37"/>
  <c r="C1248" i="37"/>
  <c r="D1248" i="37"/>
  <c r="B1249" i="37"/>
  <c r="C1249" i="37"/>
  <c r="H1249" i="37"/>
  <c r="D1249" i="37"/>
  <c r="B1250" i="37"/>
  <c r="C1250" i="37"/>
  <c r="H1250" i="37"/>
  <c r="D1250" i="37"/>
  <c r="B1251" i="37"/>
  <c r="G1251" i="37"/>
  <c r="C1251" i="37"/>
  <c r="D1251" i="37"/>
  <c r="B1252" i="37"/>
  <c r="C1252" i="37"/>
  <c r="H1252" i="37"/>
  <c r="D1252" i="37"/>
  <c r="B1253" i="37"/>
  <c r="G1253" i="37"/>
  <c r="C1253" i="37"/>
  <c r="D1253" i="37"/>
  <c r="B1254" i="37"/>
  <c r="C1254" i="37"/>
  <c r="H1254" i="37"/>
  <c r="D1254" i="37"/>
  <c r="B1255" i="37"/>
  <c r="G1255" i="37"/>
  <c r="C1255" i="37"/>
  <c r="D1255" i="37"/>
  <c r="B1256" i="37"/>
  <c r="C1256" i="37"/>
  <c r="H1256" i="37"/>
  <c r="D1256" i="37"/>
  <c r="B1257" i="37"/>
  <c r="C1257" i="37"/>
  <c r="H1257" i="37"/>
  <c r="D1257" i="37"/>
  <c r="B1258" i="37"/>
  <c r="C1258" i="37"/>
  <c r="H1258" i="37"/>
  <c r="D1258" i="37"/>
  <c r="B1259" i="37"/>
  <c r="G1259" i="37"/>
  <c r="C1259" i="37"/>
  <c r="D1259" i="37"/>
  <c r="B1260" i="37"/>
  <c r="C1260" i="37"/>
  <c r="H1260" i="37"/>
  <c r="D1260" i="37"/>
  <c r="B1261" i="37"/>
  <c r="G1261" i="37"/>
  <c r="C1261" i="37"/>
  <c r="D1261" i="37"/>
  <c r="B1262" i="37"/>
  <c r="C1262" i="37"/>
  <c r="D1262" i="37"/>
  <c r="B1263" i="37"/>
  <c r="G1263" i="37"/>
  <c r="C1263" i="37"/>
  <c r="D1263" i="37"/>
  <c r="B1264" i="37"/>
  <c r="C1264" i="37"/>
  <c r="H1264" i="37"/>
  <c r="D1264" i="37"/>
  <c r="B1265" i="37"/>
  <c r="C1265" i="37"/>
  <c r="H1265" i="37"/>
  <c r="D1265" i="37"/>
  <c r="B1266" i="37"/>
  <c r="C1266" i="37"/>
  <c r="H1266" i="37"/>
  <c r="D1266" i="37"/>
  <c r="B1267" i="37"/>
  <c r="G1267" i="37"/>
  <c r="C1267" i="37"/>
  <c r="D1267" i="37"/>
  <c r="B1268" i="37"/>
  <c r="C1268" i="37"/>
  <c r="H1268" i="37"/>
  <c r="D1268" i="37"/>
  <c r="B1269" i="37"/>
  <c r="G1269" i="37"/>
  <c r="C1269" i="37"/>
  <c r="D1269" i="37"/>
  <c r="B1270" i="37"/>
  <c r="C1270" i="37"/>
  <c r="H1270" i="37"/>
  <c r="D1270" i="37"/>
  <c r="B1271" i="37"/>
  <c r="C1271" i="37"/>
  <c r="H1271" i="37"/>
  <c r="D1271" i="37"/>
  <c r="B1272" i="37"/>
  <c r="C1272" i="37"/>
  <c r="H1272" i="37"/>
  <c r="D1272" i="37"/>
  <c r="B1273" i="37"/>
  <c r="C1273" i="37"/>
  <c r="D1273" i="37"/>
  <c r="B1274" i="37"/>
  <c r="G1274" i="37"/>
  <c r="C1274" i="37"/>
  <c r="D1274" i="37"/>
  <c r="B1275" i="37"/>
  <c r="C1275" i="37"/>
  <c r="G1275" i="37"/>
  <c r="D1275" i="37"/>
  <c r="B1276" i="37"/>
  <c r="C1276" i="37"/>
  <c r="G1276" i="37"/>
  <c r="D1276" i="37"/>
  <c r="B1277" i="37"/>
  <c r="C1277" i="37"/>
  <c r="D1277" i="37"/>
  <c r="B1278" i="37"/>
  <c r="C1278" i="37"/>
  <c r="D1278" i="37"/>
  <c r="G1278" i="37"/>
  <c r="B1279" i="37"/>
  <c r="C1279" i="37"/>
  <c r="D1279" i="37"/>
  <c r="B1280" i="37"/>
  <c r="C1280" i="37"/>
  <c r="D1280" i="37"/>
  <c r="G1280" i="37"/>
  <c r="B1281" i="37"/>
  <c r="C1281" i="37"/>
  <c r="D1281" i="37"/>
  <c r="H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H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C1295" i="37"/>
  <c r="D1295" i="37"/>
  <c r="G1295" i="37"/>
  <c r="B1296" i="37"/>
  <c r="C1296" i="37"/>
  <c r="D1296" i="37"/>
  <c r="G1296" i="37"/>
  <c r="B1297" i="37"/>
  <c r="C1297" i="37"/>
  <c r="D1297" i="37"/>
  <c r="H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B1325" i="37"/>
  <c r="G1325" i="37"/>
  <c r="B1326" i="37"/>
  <c r="G1326" i="37"/>
  <c r="B1327" i="37"/>
  <c r="G1327" i="37"/>
  <c r="B1328" i="37"/>
  <c r="G1328" i="37"/>
  <c r="B1329" i="37"/>
  <c r="B1330" i="37"/>
  <c r="B1331" i="37"/>
  <c r="G1331" i="37"/>
  <c r="B1332" i="37"/>
  <c r="G1332" i="37"/>
  <c r="B1333" i="37"/>
  <c r="B1334" i="37"/>
  <c r="G1334" i="37"/>
  <c r="B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H1439" i="37"/>
  <c r="B1440" i="37"/>
  <c r="C1440" i="37"/>
  <c r="D1440" i="37"/>
  <c r="H1440" i="37"/>
  <c r="B1441" i="37"/>
  <c r="C1441" i="37"/>
  <c r="D1441" i="37"/>
  <c r="G1441" i="37"/>
  <c r="B1442" i="37"/>
  <c r="C1442" i="37"/>
  <c r="D1442" i="37"/>
  <c r="B1443" i="37"/>
  <c r="C1443" i="37"/>
  <c r="D1443" i="37"/>
  <c r="B1444" i="37"/>
  <c r="C1444" i="37"/>
  <c r="H1444" i="37"/>
  <c r="D1444" i="37"/>
  <c r="B1445" i="37"/>
  <c r="B1446" i="37"/>
  <c r="G1446" i="37"/>
  <c r="C1446" i="37"/>
  <c r="D1446" i="37"/>
  <c r="B1447" i="37"/>
  <c r="C1447" i="37"/>
  <c r="D1447" i="37"/>
  <c r="B1448" i="37"/>
  <c r="G1448" i="37"/>
  <c r="C1448" i="37"/>
  <c r="D1448" i="37"/>
  <c r="B1449" i="37"/>
  <c r="G1449" i="37"/>
  <c r="C1449" i="37"/>
  <c r="D1449" i="37"/>
  <c r="B1450" i="37"/>
  <c r="G1450" i="37"/>
  <c r="C1450" i="37"/>
  <c r="D1450" i="37"/>
  <c r="B1451" i="37"/>
  <c r="C1451" i="37"/>
  <c r="D1451" i="37"/>
  <c r="B1452" i="37"/>
  <c r="G1452" i="37"/>
  <c r="C1452" i="37"/>
  <c r="D1452" i="37"/>
  <c r="B1453" i="37"/>
  <c r="B1454" i="37"/>
  <c r="B1455" i="37"/>
  <c r="C1455" i="37"/>
  <c r="D1455" i="37"/>
  <c r="G1455" i="37"/>
  <c r="B1456" i="37"/>
  <c r="C1456" i="37"/>
  <c r="H1456" i="37"/>
  <c r="D1456" i="37"/>
  <c r="B1457" i="37"/>
  <c r="G1457" i="37"/>
  <c r="C1457" i="37"/>
  <c r="D1457" i="37"/>
  <c r="B1458" i="37"/>
  <c r="G1458" i="37"/>
  <c r="C1458" i="37"/>
  <c r="D1458" i="37"/>
  <c r="B1459" i="37"/>
  <c r="G1459" i="37"/>
  <c r="C1459" i="37"/>
  <c r="D1459" i="37"/>
  <c r="B1460" i="37"/>
  <c r="C1460" i="37"/>
  <c r="D1460" i="37"/>
  <c r="B1461" i="37"/>
  <c r="B1462" i="37"/>
  <c r="C1462" i="37"/>
  <c r="D1462" i="37"/>
  <c r="H1462" i="37"/>
  <c r="B1463" i="37"/>
  <c r="C1463" i="37"/>
  <c r="D1463" i="37"/>
  <c r="G1463" i="37"/>
  <c r="B1464" i="37"/>
  <c r="C1464" i="37"/>
  <c r="D1464" i="37"/>
  <c r="H1464" i="37"/>
  <c r="B1465" i="37"/>
  <c r="C1465" i="37"/>
  <c r="D1465" i="37"/>
  <c r="G1465" i="37"/>
  <c r="B1466" i="37"/>
  <c r="C1466" i="37"/>
  <c r="D1466" i="37"/>
  <c r="B1467" i="37"/>
  <c r="C1467" i="37"/>
  <c r="D1467" i="37"/>
  <c r="B1468" i="37"/>
  <c r="G1468" i="37"/>
  <c r="C1468" i="37"/>
  <c r="D1468" i="37"/>
  <c r="B1469" i="37"/>
  <c r="B1470" i="37"/>
  <c r="B1471" i="37"/>
  <c r="C1471" i="37"/>
  <c r="D1471" i="37"/>
  <c r="G1471" i="37"/>
  <c r="B1472" i="37"/>
  <c r="C1472" i="37"/>
  <c r="G1472" i="37"/>
  <c r="D1472" i="37"/>
  <c r="B1473" i="37"/>
  <c r="C1473" i="37"/>
  <c r="D1473" i="37"/>
  <c r="G1473" i="37"/>
  <c r="B1474" i="37"/>
  <c r="C1474" i="37"/>
  <c r="D1474" i="37"/>
  <c r="H1474" i="37"/>
  <c r="B1475" i="37"/>
  <c r="B1476" i="37"/>
  <c r="C1476" i="37"/>
  <c r="D1476" i="37"/>
  <c r="H1476" i="37"/>
  <c r="B1477" i="37"/>
  <c r="C1477" i="37"/>
  <c r="D1477" i="37"/>
  <c r="G1477" i="37"/>
  <c r="B1478" i="37"/>
  <c r="C1478" i="37"/>
  <c r="G1478" i="37"/>
  <c r="D1478" i="37"/>
  <c r="B1479" i="37"/>
  <c r="C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G1572" i="37"/>
  <c r="C1572" i="37"/>
  <c r="B1573" i="37"/>
  <c r="C1573" i="37"/>
  <c r="H1573" i="37"/>
  <c r="B1574" i="37"/>
  <c r="C1574" i="37"/>
  <c r="G1574" i="37"/>
  <c r="B1575" i="37"/>
  <c r="C1575" i="37"/>
  <c r="G1575" i="37"/>
  <c r="B1576" i="37"/>
  <c r="B1577" i="37"/>
  <c r="C1577" i="37"/>
  <c r="G1577" i="37"/>
  <c r="B1578" i="37"/>
  <c r="C1578" i="37"/>
  <c r="B1579" i="37"/>
  <c r="C1579" i="37"/>
  <c r="H1579" i="37"/>
  <c r="B1580" i="37"/>
  <c r="C1580" i="37"/>
  <c r="G286" i="3"/>
  <c r="E286" i="3"/>
  <c r="H286" i="3"/>
  <c r="G287" i="3"/>
  <c r="E287" i="3"/>
  <c r="H287" i="3"/>
  <c r="H987" i="37"/>
  <c r="H992" i="37"/>
  <c r="H993" i="37"/>
  <c r="H995" i="37"/>
  <c r="H996" i="37"/>
  <c r="H998" i="37"/>
  <c r="H999" i="37"/>
  <c r="H1000" i="37"/>
  <c r="H1001" i="37"/>
  <c r="H1002" i="37"/>
  <c r="H1003" i="37"/>
  <c r="H1005" i="37"/>
  <c r="H1006" i="37"/>
  <c r="H1009" i="37"/>
  <c r="H1010" i="37"/>
  <c r="H1011" i="37"/>
  <c r="H1012" i="37"/>
  <c r="H1015" i="37"/>
  <c r="H1016" i="37"/>
  <c r="H1017" i="37"/>
  <c r="H1020" i="37"/>
  <c r="H1021" i="37"/>
  <c r="H1024" i="37"/>
  <c r="H1025" i="37"/>
  <c r="H1026" i="37"/>
  <c r="H1027" i="37"/>
  <c r="H1028" i="37"/>
  <c r="H1029" i="37"/>
  <c r="H1031" i="37"/>
  <c r="H1032" i="37"/>
  <c r="H1035" i="37"/>
  <c r="H1036" i="37"/>
  <c r="H1037" i="37"/>
  <c r="H1038" i="37"/>
  <c r="H1039" i="37"/>
  <c r="H1040" i="37"/>
  <c r="H1043" i="37"/>
  <c r="H1044" i="37"/>
  <c r="H1045" i="37"/>
  <c r="H1049" i="37"/>
  <c r="H1051" i="37"/>
  <c r="H1052" i="37"/>
  <c r="H1053" i="37"/>
  <c r="H1054" i="37"/>
  <c r="H1055" i="37"/>
  <c r="H1058" i="37"/>
  <c r="H1059" i="37"/>
  <c r="H1060" i="37"/>
  <c r="H1061" i="37"/>
  <c r="H1062" i="37"/>
  <c r="H1064" i="37"/>
  <c r="H1067" i="37"/>
  <c r="H1068" i="37"/>
  <c r="H1069" i="37"/>
  <c r="H1070" i="37"/>
  <c r="H1071" i="37"/>
  <c r="H1072" i="37"/>
  <c r="H1073" i="37"/>
  <c r="H1074" i="37"/>
  <c r="H1075"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1" i="37"/>
  <c r="H1132" i="37"/>
  <c r="H1133" i="37"/>
  <c r="H1134" i="37"/>
  <c r="H1135" i="37"/>
  <c r="H1136" i="37"/>
  <c r="H1137" i="37"/>
  <c r="H1140" i="37"/>
  <c r="H1141" i="37"/>
  <c r="H1143" i="37"/>
  <c r="H1144" i="37"/>
  <c r="H1145" i="37"/>
  <c r="H1146" i="37"/>
  <c r="H1147" i="37"/>
  <c r="H1149" i="37"/>
  <c r="H1150" i="37"/>
  <c r="H1151" i="37"/>
  <c r="H1158" i="37"/>
  <c r="H1159" i="37"/>
  <c r="H1162" i="37"/>
  <c r="H1163" i="37"/>
  <c r="H1164"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21" i="37"/>
  <c r="H1224" i="37"/>
  <c r="H1228" i="37"/>
  <c r="H1230" i="37"/>
  <c r="H1231" i="37"/>
  <c r="H1232" i="37"/>
  <c r="H1233" i="37"/>
  <c r="H1234" i="37"/>
  <c r="H1237" i="37"/>
  <c r="H1238" i="37"/>
  <c r="H1239" i="37"/>
  <c r="H1248" i="37"/>
  <c r="H1255" i="37"/>
  <c r="H1263" i="37"/>
  <c r="H1274" i="37"/>
  <c r="H1276" i="37"/>
  <c r="H1280" i="37"/>
  <c r="H1282" i="37"/>
  <c r="H1284" i="37"/>
  <c r="H1286" i="37"/>
  <c r="H1287" i="37"/>
  <c r="H1290" i="37"/>
  <c r="H1292" i="37"/>
  <c r="H1294" i="37"/>
  <c r="H1295" i="37"/>
  <c r="H1296" i="37"/>
  <c r="H1298" i="37"/>
  <c r="G290" i="3"/>
  <c r="H290" i="3"/>
  <c r="E290" i="3"/>
  <c r="G291" i="3"/>
  <c r="E291" i="3"/>
  <c r="H291" i="3"/>
  <c r="G292" i="3"/>
  <c r="H292" i="3"/>
  <c r="E295" i="3"/>
  <c r="G297" i="3"/>
  <c r="H297" i="3"/>
  <c r="H1480" i="37"/>
  <c r="H1482" i="37"/>
  <c r="H1484" i="37"/>
  <c r="H1485" i="37"/>
  <c r="H1486" i="37"/>
  <c r="H1487" i="37"/>
  <c r="H1488" i="37"/>
  <c r="H1489" i="37"/>
  <c r="H1490" i="37"/>
  <c r="H1491" i="37"/>
  <c r="H1492" i="37"/>
  <c r="H1494" i="37"/>
  <c r="H1495" i="37"/>
  <c r="H1496" i="37"/>
  <c r="H1498" i="37"/>
  <c r="H1500" i="37"/>
  <c r="H1502" i="37"/>
  <c r="H1503" i="37"/>
  <c r="H1504" i="37"/>
  <c r="H1505" i="37"/>
  <c r="H1506" i="37"/>
  <c r="H1507" i="37"/>
  <c r="H1508" i="37"/>
  <c r="H1509" i="37"/>
  <c r="H1510" i="37"/>
  <c r="H1512" i="37"/>
  <c r="H1513" i="37"/>
  <c r="H1514" i="37"/>
  <c r="H1515" i="37"/>
  <c r="H1520" i="37"/>
  <c r="H1521" i="37"/>
  <c r="H1522" i="37"/>
  <c r="H1523" i="37"/>
  <c r="H1526" i="37"/>
  <c r="H1527" i="37"/>
  <c r="H1528" i="37"/>
  <c r="H1529" i="37"/>
  <c r="H1531" i="37"/>
  <c r="H1532" i="37"/>
  <c r="H1533" i="37"/>
  <c r="H1534" i="37"/>
  <c r="H1536" i="37"/>
  <c r="H1537"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4" i="37"/>
  <c r="H1575" i="37"/>
  <c r="H1577" i="37"/>
  <c r="H1578" i="37"/>
  <c r="H1580" i="37"/>
  <c r="H1441" i="37"/>
  <c r="H1442" i="37"/>
  <c r="H1446" i="37"/>
  <c r="H1447" i="37"/>
  <c r="H1448" i="37"/>
  <c r="H1449" i="37"/>
  <c r="H1450" i="37"/>
  <c r="H1451" i="37"/>
  <c r="H1452" i="37"/>
  <c r="H1455" i="37"/>
  <c r="H1457" i="37"/>
  <c r="H1458" i="37"/>
  <c r="H1459" i="37"/>
  <c r="H1463" i="37"/>
  <c r="H1465" i="37"/>
  <c r="H1466" i="37"/>
  <c r="H1468" i="37"/>
  <c r="H1471" i="37"/>
  <c r="H1472" i="37"/>
  <c r="H1473" i="37"/>
  <c r="H1477" i="37"/>
  <c r="H1478" i="37"/>
  <c r="H1479" i="37"/>
  <c r="H1301" i="37"/>
  <c r="H1302" i="37"/>
  <c r="H1303" i="37"/>
  <c r="H1305" i="37"/>
  <c r="H1306" i="37"/>
  <c r="H1308" i="37"/>
  <c r="H1309" i="37"/>
  <c r="H1311" i="37"/>
  <c r="H1312" i="37"/>
  <c r="H1313" i="37"/>
  <c r="H1314" i="37"/>
  <c r="H1315" i="37"/>
  <c r="H1317" i="37"/>
  <c r="H1318" i="37"/>
  <c r="H1319" i="37"/>
  <c r="H1320" i="37"/>
  <c r="H1321" i="37"/>
  <c r="H1323" i="37"/>
  <c r="H1325" i="37"/>
  <c r="H1326" i="37"/>
  <c r="H1327" i="37"/>
  <c r="H1331" i="37"/>
  <c r="H1332" i="37"/>
  <c r="H1334"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70" i="37"/>
  <c r="H1371" i="37"/>
  <c r="H1372" i="37"/>
  <c r="H1373" i="37"/>
  <c r="H1374" i="37"/>
  <c r="H1375" i="37"/>
  <c r="H1377" i="37"/>
  <c r="H1378" i="37"/>
  <c r="H1379" i="37"/>
  <c r="H1380" i="37"/>
  <c r="H1381" i="37"/>
  <c r="H1385" i="37"/>
  <c r="H1386" i="37"/>
  <c r="H1387" i="37"/>
  <c r="H1390" i="37"/>
  <c r="H1391" i="37"/>
  <c r="H1392" i="37"/>
  <c r="H1394" i="37"/>
  <c r="H1395" i="37"/>
  <c r="H1396" i="37"/>
  <c r="H1397" i="37"/>
  <c r="H1398" i="37"/>
  <c r="H1399" i="37"/>
  <c r="H1400" i="37"/>
  <c r="H1402" i="37"/>
  <c r="H1403" i="37"/>
  <c r="H1404" i="37"/>
  <c r="H1405" i="37"/>
  <c r="H1406" i="37"/>
  <c r="H1407" i="37"/>
  <c r="H1410" i="37"/>
  <c r="H1411" i="37"/>
  <c r="H1413" i="37"/>
  <c r="H1415" i="37"/>
  <c r="H1417" i="37"/>
  <c r="H1418" i="37"/>
  <c r="H1419" i="37"/>
  <c r="H1420" i="37"/>
  <c r="H1421" i="37"/>
  <c r="H1422" i="37"/>
  <c r="H1425" i="37"/>
  <c r="H1426" i="37"/>
  <c r="H1427" i="37"/>
  <c r="H1428" i="37"/>
  <c r="H1429" i="37"/>
  <c r="H1430" i="37"/>
  <c r="H1431" i="37"/>
  <c r="H1432" i="37"/>
  <c r="H1433" i="37"/>
  <c r="H1434" i="37"/>
  <c r="C18" i="42"/>
  <c r="B7" i="33"/>
  <c r="E76" i="27"/>
  <c r="D1048" i="37"/>
  <c r="D76" i="27"/>
  <c r="C1048" i="37"/>
  <c r="L7" i="3"/>
  <c r="B186" i="3"/>
  <c r="B175" i="3"/>
  <c r="A296" i="3"/>
  <c r="D472" i="1"/>
  <c r="E472" i="1"/>
  <c r="D460" i="37"/>
  <c r="D491" i="1"/>
  <c r="C479" i="37"/>
  <c r="E491" i="1"/>
  <c r="D479" i="37"/>
  <c r="D536" i="1"/>
  <c r="E536" i="1"/>
  <c r="D524" i="37"/>
  <c r="B177" i="3"/>
  <c r="D600" i="1"/>
  <c r="E600" i="1"/>
  <c r="D588" i="37"/>
  <c r="B65" i="3"/>
  <c r="B64" i="3"/>
  <c r="B69" i="3"/>
  <c r="B70" i="3"/>
  <c r="B42" i="3"/>
  <c r="B36" i="3"/>
  <c r="M26" i="3"/>
  <c r="N26" i="3"/>
  <c r="M25" i="3"/>
  <c r="N25" i="3"/>
  <c r="D159" i="1"/>
  <c r="C149" i="37"/>
  <c r="D165" i="1"/>
  <c r="C155" i="37"/>
  <c r="E159" i="1"/>
  <c r="D149" i="37"/>
  <c r="E165" i="1"/>
  <c r="D155" i="37"/>
  <c r="D14" i="1"/>
  <c r="D23" i="1"/>
  <c r="D29" i="1"/>
  <c r="D35" i="1"/>
  <c r="C25" i="37"/>
  <c r="D43" i="1"/>
  <c r="C33" i="37"/>
  <c r="D46" i="1"/>
  <c r="C36" i="37"/>
  <c r="D51" i="1"/>
  <c r="C41" i="37"/>
  <c r="D57" i="1"/>
  <c r="C47" i="37"/>
  <c r="D60" i="1"/>
  <c r="D65" i="1"/>
  <c r="C55" i="37"/>
  <c r="D68" i="1"/>
  <c r="C58" i="37"/>
  <c r="D71" i="1"/>
  <c r="C61" i="37"/>
  <c r="D74" i="1"/>
  <c r="D80" i="1"/>
  <c r="C70" i="37"/>
  <c r="D83" i="1"/>
  <c r="C73" i="37"/>
  <c r="D89" i="1"/>
  <c r="C79" i="37"/>
  <c r="D97" i="1"/>
  <c r="D104" i="1"/>
  <c r="C94" i="37"/>
  <c r="D113" i="1"/>
  <c r="C103" i="37"/>
  <c r="D118" i="1"/>
  <c r="C108" i="37"/>
  <c r="D126" i="1"/>
  <c r="D131" i="1"/>
  <c r="C121" i="37"/>
  <c r="D134" i="1"/>
  <c r="C124" i="37"/>
  <c r="D140" i="1"/>
  <c r="D146" i="1"/>
  <c r="D145" i="1"/>
  <c r="C135" i="37"/>
  <c r="C13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E146" i="1"/>
  <c r="D136" i="37"/>
  <c r="D77" i="1"/>
  <c r="C67" i="37"/>
  <c r="E77" i="1"/>
  <c r="D67" i="37"/>
  <c r="D170" i="1"/>
  <c r="C160" i="37"/>
  <c r="D175" i="1"/>
  <c r="C165" i="37"/>
  <c r="D183" i="1"/>
  <c r="C173" i="37"/>
  <c r="D194" i="1"/>
  <c r="C184" i="37"/>
  <c r="D203" i="1"/>
  <c r="C193" i="37"/>
  <c r="D208" i="1"/>
  <c r="C198" i="37"/>
  <c r="D216" i="1"/>
  <c r="C206" i="37"/>
  <c r="D222" i="1"/>
  <c r="C212" i="37"/>
  <c r="D225" i="1"/>
  <c r="C215" i="37"/>
  <c r="D231" i="1"/>
  <c r="C221" i="37"/>
  <c r="D234" i="1"/>
  <c r="C224" i="37"/>
  <c r="D237" i="1"/>
  <c r="C227" i="37"/>
  <c r="D242" i="1"/>
  <c r="C232" i="37"/>
  <c r="D246" i="1"/>
  <c r="D250" i="1"/>
  <c r="C240" i="37"/>
  <c r="D253" i="1"/>
  <c r="C243" i="37"/>
  <c r="D259" i="1"/>
  <c r="C249" i="37"/>
  <c r="D265" i="1"/>
  <c r="D270" i="1"/>
  <c r="C260" i="37"/>
  <c r="D274" i="1"/>
  <c r="C264" i="37"/>
  <c r="D279" i="1"/>
  <c r="C269" i="37"/>
  <c r="D285" i="1"/>
  <c r="E170" i="1"/>
  <c r="D160" i="37"/>
  <c r="E175" i="1"/>
  <c r="D165" i="37"/>
  <c r="E183" i="1"/>
  <c r="D173" i="37"/>
  <c r="E194" i="1"/>
  <c r="E203" i="1"/>
  <c r="D193" i="37"/>
  <c r="E208" i="1"/>
  <c r="D198" i="37"/>
  <c r="E216" i="1"/>
  <c r="D206" i="37"/>
  <c r="E222" i="1"/>
  <c r="E225" i="1"/>
  <c r="D215" i="37"/>
  <c r="E231" i="1"/>
  <c r="D221" i="37"/>
  <c r="E234" i="1"/>
  <c r="D224" i="37"/>
  <c r="E237" i="1"/>
  <c r="E242" i="1"/>
  <c r="D232" i="37"/>
  <c r="E246" i="1"/>
  <c r="D236" i="37"/>
  <c r="E250" i="1"/>
  <c r="D240" i="37"/>
  <c r="E253" i="1"/>
  <c r="D243" i="37"/>
  <c r="E259" i="1"/>
  <c r="D249" i="37"/>
  <c r="E265" i="1"/>
  <c r="D255" i="37"/>
  <c r="E270" i="1"/>
  <c r="D260" i="37"/>
  <c r="E274" i="1"/>
  <c r="E279" i="1"/>
  <c r="D269" i="37"/>
  <c r="E285" i="1"/>
  <c r="D275" i="37"/>
  <c r="D293" i="1"/>
  <c r="C283" i="37"/>
  <c r="E293" i="1"/>
  <c r="D283" i="37"/>
  <c r="D294" i="1"/>
  <c r="C284" i="37"/>
  <c r="E294" i="1"/>
  <c r="D284" i="37"/>
  <c r="D306" i="1"/>
  <c r="C295" i="37"/>
  <c r="D310" i="1"/>
  <c r="D318" i="1"/>
  <c r="C307" i="37"/>
  <c r="D323" i="1"/>
  <c r="D332" i="1"/>
  <c r="C321" i="37"/>
  <c r="H321" i="37"/>
  <c r="D337" i="1"/>
  <c r="C326" i="37"/>
  <c r="D342" i="1"/>
  <c r="C331" i="37"/>
  <c r="D345" i="1"/>
  <c r="C334" i="37"/>
  <c r="D351" i="1"/>
  <c r="C340" i="37"/>
  <c r="H340" i="37"/>
  <c r="D354" i="1"/>
  <c r="C343" i="37"/>
  <c r="E306" i="1"/>
  <c r="D295" i="37"/>
  <c r="E310" i="1"/>
  <c r="D299" i="37"/>
  <c r="E318" i="1"/>
  <c r="E323" i="1"/>
  <c r="D312" i="37"/>
  <c r="E332" i="1"/>
  <c r="D321" i="37"/>
  <c r="E337" i="1"/>
  <c r="D326" i="37"/>
  <c r="E342" i="1"/>
  <c r="E345" i="1"/>
  <c r="D334" i="37"/>
  <c r="E351" i="1"/>
  <c r="D340" i="37"/>
  <c r="E354" i="1"/>
  <c r="D343" i="37"/>
  <c r="D358" i="1"/>
  <c r="D362" i="1"/>
  <c r="C351" i="37"/>
  <c r="D370" i="1"/>
  <c r="C359" i="37"/>
  <c r="D375" i="1"/>
  <c r="F375" i="1"/>
  <c r="D384" i="1"/>
  <c r="C373" i="37"/>
  <c r="D389" i="1"/>
  <c r="C378" i="37"/>
  <c r="D394" i="1"/>
  <c r="C383" i="37"/>
  <c r="D397" i="1"/>
  <c r="D403" i="1"/>
  <c r="C392" i="37"/>
  <c r="D406" i="1"/>
  <c r="C395" i="37"/>
  <c r="D408" i="1"/>
  <c r="C397" i="37"/>
  <c r="E358" i="1"/>
  <c r="D347" i="37"/>
  <c r="E362" i="1"/>
  <c r="E370" i="1"/>
  <c r="D359" i="37"/>
  <c r="E375" i="1"/>
  <c r="D364" i="37"/>
  <c r="E384" i="1"/>
  <c r="D373" i="37"/>
  <c r="E389" i="1"/>
  <c r="D378" i="37"/>
  <c r="E394" i="1"/>
  <c r="D383" i="37"/>
  <c r="E397" i="1"/>
  <c r="D386" i="37"/>
  <c r="E403" i="1"/>
  <c r="D392" i="37"/>
  <c r="E406" i="1"/>
  <c r="D395" i="37"/>
  <c r="E408" i="1"/>
  <c r="D397" i="37"/>
  <c r="D422" i="1"/>
  <c r="C411" i="37"/>
  <c r="E422" i="1"/>
  <c r="D411" i="37"/>
  <c r="D423" i="1"/>
  <c r="C412" i="37"/>
  <c r="E423" i="1"/>
  <c r="D412" i="37"/>
  <c r="D424" i="1"/>
  <c r="C413" i="37"/>
  <c r="E424" i="1"/>
  <c r="D413" i="37"/>
  <c r="D428" i="1"/>
  <c r="D433" i="1"/>
  <c r="C421" i="37"/>
  <c r="D436" i="1"/>
  <c r="C424" i="37"/>
  <c r="D441" i="1"/>
  <c r="C429" i="37"/>
  <c r="D448" i="1"/>
  <c r="C436" i="37"/>
  <c r="D453" i="1"/>
  <c r="C441" i="37"/>
  <c r="D461" i="1"/>
  <c r="C449" i="37"/>
  <c r="D466" i="1"/>
  <c r="D469" i="1"/>
  <c r="D475" i="1"/>
  <c r="C463" i="37"/>
  <c r="D479" i="1"/>
  <c r="C467" i="37"/>
  <c r="D484" i="1"/>
  <c r="C472" i="37"/>
  <c r="D487" i="1"/>
  <c r="C475" i="37"/>
  <c r="D496" i="1"/>
  <c r="C484" i="37"/>
  <c r="D501" i="1"/>
  <c r="C489" i="37"/>
  <c r="D508" i="1"/>
  <c r="C496" i="37"/>
  <c r="D513" i="1"/>
  <c r="C501" i="37"/>
  <c r="D522" i="1"/>
  <c r="C510" i="37"/>
  <c r="D525" i="1"/>
  <c r="C513" i="37"/>
  <c r="D528" i="1"/>
  <c r="D531" i="1"/>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522" i="1"/>
  <c r="E525" i="1"/>
  <c r="E528" i="1"/>
  <c r="D516" i="37"/>
  <c r="E531" i="1"/>
  <c r="D519" i="37"/>
  <c r="D541" i="1"/>
  <c r="C529" i="37"/>
  <c r="D544" i="1"/>
  <c r="D549" i="1"/>
  <c r="C537" i="37"/>
  <c r="D556" i="1"/>
  <c r="C544" i="37"/>
  <c r="D561" i="1"/>
  <c r="C549" i="37"/>
  <c r="D569" i="1"/>
  <c r="D574" i="1"/>
  <c r="C562" i="37"/>
  <c r="D577" i="1"/>
  <c r="C565" i="37"/>
  <c r="D580" i="1"/>
  <c r="C568" i="37"/>
  <c r="D583" i="1"/>
  <c r="D587" i="1"/>
  <c r="C575" i="37"/>
  <c r="D591" i="1"/>
  <c r="C579" i="37"/>
  <c r="D593" i="1"/>
  <c r="C581" i="37"/>
  <c r="D596" i="1"/>
  <c r="C584" i="37"/>
  <c r="G584" i="37"/>
  <c r="D586" i="1"/>
  <c r="C574" i="37"/>
  <c r="D605" i="1"/>
  <c r="C593" i="37"/>
  <c r="G593" i="37"/>
  <c r="D609" i="1"/>
  <c r="D611" i="1"/>
  <c r="C599" i="37"/>
  <c r="D618" i="1"/>
  <c r="C606" i="37"/>
  <c r="D623" i="1"/>
  <c r="C611" i="37"/>
  <c r="G611" i="37"/>
  <c r="D632" i="1"/>
  <c r="D631" i="1"/>
  <c r="C619" i="37"/>
  <c r="D635" i="1"/>
  <c r="C623" i="37"/>
  <c r="D638" i="1"/>
  <c r="C626" i="37"/>
  <c r="E541" i="1"/>
  <c r="D529" i="37"/>
  <c r="E544" i="1"/>
  <c r="D532" i="37"/>
  <c r="E549" i="1"/>
  <c r="D537" i="37"/>
  <c r="E556" i="1"/>
  <c r="D544" i="37"/>
  <c r="E561" i="1"/>
  <c r="D549" i="37"/>
  <c r="E569" i="1"/>
  <c r="D557" i="37"/>
  <c r="E535" i="1"/>
  <c r="E574" i="1"/>
  <c r="D562" i="37"/>
  <c r="E577" i="1"/>
  <c r="D565" i="37"/>
  <c r="H565" i="37"/>
  <c r="E580" i="1"/>
  <c r="D568" i="37"/>
  <c r="E583" i="1"/>
  <c r="D571" i="37"/>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D658" i="1"/>
  <c r="C645" i="37"/>
  <c r="E658" i="1"/>
  <c r="D645" i="37"/>
  <c r="K60" i="42"/>
  <c r="I63" i="42"/>
  <c r="I62" i="42"/>
  <c r="I61" i="42"/>
  <c r="I60" i="42"/>
  <c r="A3" i="47"/>
  <c r="B4" i="47"/>
  <c r="D15" i="47"/>
  <c r="C1483" i="37"/>
  <c r="D25" i="47"/>
  <c r="C1493" i="37"/>
  <c r="D33" i="47"/>
  <c r="C1501" i="37"/>
  <c r="H1501" i="37"/>
  <c r="D43" i="47"/>
  <c r="C1511" i="37"/>
  <c r="H1511" i="37"/>
  <c r="D51" i="47"/>
  <c r="D57" i="47"/>
  <c r="C1525" i="37"/>
  <c r="H1525" i="37"/>
  <c r="D62" i="47"/>
  <c r="C1530" i="37"/>
  <c r="G1530" i="37"/>
  <c r="D67" i="47"/>
  <c r="C1535" i="37"/>
  <c r="H1535" i="37"/>
  <c r="D72" i="47"/>
  <c r="C1540" i="37"/>
  <c r="D77" i="47"/>
  <c r="C1545" i="37"/>
  <c r="G1545" i="37"/>
  <c r="D82" i="47"/>
  <c r="C1550" i="37"/>
  <c r="D87" i="47"/>
  <c r="C1555" i="37"/>
  <c r="H1555" i="37"/>
  <c r="D92" i="47"/>
  <c r="D97" i="47"/>
  <c r="C1565" i="37"/>
  <c r="H1565" i="37"/>
  <c r="D102" i="47"/>
  <c r="C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51" i="27"/>
  <c r="E255" i="27"/>
  <c r="D244" i="27"/>
  <c r="F244" i="27"/>
  <c r="D247" i="27"/>
  <c r="C1219" i="37"/>
  <c r="D251" i="27"/>
  <c r="C1223" i="37"/>
  <c r="D255"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F279" i="3"/>
  <c r="E170" i="27"/>
  <c r="D1142" i="37"/>
  <c r="D170" i="27"/>
  <c r="C1142" i="37"/>
  <c r="G1142" i="37"/>
  <c r="A3" i="33"/>
  <c r="A3" i="36"/>
  <c r="A3" i="27"/>
  <c r="A3" i="1"/>
  <c r="A5" i="42"/>
  <c r="F171" i="27"/>
  <c r="F172" i="27"/>
  <c r="F173" i="27"/>
  <c r="F174" i="27"/>
  <c r="F175" i="27"/>
  <c r="D58" i="27"/>
  <c r="C1030" i="37"/>
  <c r="G1030" i="37"/>
  <c r="E58" i="27"/>
  <c r="D1030" i="37"/>
  <c r="D62" i="27"/>
  <c r="C1034" i="37"/>
  <c r="H1034" i="37"/>
  <c r="E62" i="27"/>
  <c r="D1034" i="37"/>
  <c r="D155" i="27"/>
  <c r="C1127" i="37"/>
  <c r="D85" i="27"/>
  <c r="C1057" i="37"/>
  <c r="H1057" i="37"/>
  <c r="D94" i="27"/>
  <c r="D93" i="27"/>
  <c r="C1065" i="37"/>
  <c r="D112" i="27"/>
  <c r="C1084" i="37"/>
  <c r="D125" i="27"/>
  <c r="D132" i="27"/>
  <c r="C1104" i="37"/>
  <c r="D141" i="27"/>
  <c r="C1113" i="37"/>
  <c r="H1113" i="37"/>
  <c r="D148" i="27"/>
  <c r="C1120" i="37"/>
  <c r="D176" i="27"/>
  <c r="C1148" i="37"/>
  <c r="G1148" i="37"/>
  <c r="E155" i="27"/>
  <c r="E85" i="27"/>
  <c r="D1057" i="37"/>
  <c r="E94" i="27"/>
  <c r="D1066" i="37"/>
  <c r="H1066" i="37"/>
  <c r="E112" i="27"/>
  <c r="D1084" i="37"/>
  <c r="H1084" i="37"/>
  <c r="E125" i="27"/>
  <c r="E132" i="27"/>
  <c r="D1104" i="37"/>
  <c r="E141" i="27"/>
  <c r="D1113" i="37"/>
  <c r="E148" i="27"/>
  <c r="D1120" i="37"/>
  <c r="E176" i="27"/>
  <c r="D1148" i="37"/>
  <c r="D185" i="27"/>
  <c r="D182" i="27"/>
  <c r="C1154" i="37"/>
  <c r="D196" i="27"/>
  <c r="C1168" i="37"/>
  <c r="G1168" i="37"/>
  <c r="D203" i="27"/>
  <c r="D195" i="27"/>
  <c r="D212" i="27"/>
  <c r="C1184" i="37"/>
  <c r="G1184" i="37"/>
  <c r="D229" i="27"/>
  <c r="C1201" i="37"/>
  <c r="D239" i="27"/>
  <c r="C1211" i="37"/>
  <c r="E185" i="27"/>
  <c r="E182" i="27"/>
  <c r="D1154" i="37"/>
  <c r="D1157" i="37"/>
  <c r="E196" i="27"/>
  <c r="D1168" i="37"/>
  <c r="E203" i="27"/>
  <c r="D1175" i="37"/>
  <c r="E195" i="27"/>
  <c r="H298" i="3"/>
  <c r="D1167" i="37"/>
  <c r="E212" i="27"/>
  <c r="D1184" i="37"/>
  <c r="E229" i="27"/>
  <c r="E239" i="27"/>
  <c r="D1211" i="37"/>
  <c r="F91" i="27"/>
  <c r="L32" i="37"/>
  <c r="K32" i="37"/>
  <c r="F302" i="3"/>
  <c r="B40" i="3"/>
  <c r="B51" i="3"/>
  <c r="B53" i="3"/>
  <c r="B74" i="3"/>
  <c r="B75" i="3"/>
  <c r="B76" i="3"/>
  <c r="B81" i="3"/>
  <c r="B83" i="3"/>
  <c r="B85" i="3"/>
  <c r="B89" i="3"/>
  <c r="B93" i="3"/>
  <c r="B101" i="3"/>
  <c r="B103" i="3"/>
  <c r="B107" i="3"/>
  <c r="B109" i="3"/>
  <c r="B110" i="3"/>
  <c r="B111" i="3"/>
  <c r="B113" i="3"/>
  <c r="B115" i="3"/>
  <c r="B117" i="3"/>
  <c r="B121" i="3"/>
  <c r="B123" i="3"/>
  <c r="B135" i="3"/>
  <c r="B141" i="3"/>
  <c r="B143" i="3"/>
  <c r="B158"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C986" i="37"/>
  <c r="F310" i="3"/>
  <c r="F308" i="3"/>
  <c r="F309" i="3"/>
  <c r="F306" i="3"/>
  <c r="F305" i="3"/>
  <c r="F303" i="3"/>
  <c r="F300" i="3"/>
  <c r="F301" i="3"/>
  <c r="F299" i="3"/>
  <c r="F298" i="3"/>
  <c r="F296" i="3"/>
  <c r="F295" i="3"/>
  <c r="B295" i="3"/>
  <c r="F294" i="3"/>
  <c r="F292" i="3"/>
  <c r="F291" i="3"/>
  <c r="B291" i="3"/>
  <c r="F289" i="3"/>
  <c r="F288" i="3"/>
  <c r="F282" i="3"/>
  <c r="L280" i="3"/>
  <c r="F280" i="3"/>
  <c r="L277" i="3"/>
  <c r="F277" i="3"/>
  <c r="B277" i="3"/>
  <c r="M277" i="3"/>
  <c r="L276" i="3"/>
  <c r="M276" i="3"/>
  <c r="L275" i="3"/>
  <c r="F275" i="3"/>
  <c r="B275" i="3"/>
  <c r="M275" i="3"/>
  <c r="L274" i="3"/>
  <c r="M274" i="3"/>
  <c r="L273" i="3"/>
  <c r="F273" i="3"/>
  <c r="B273" i="3"/>
  <c r="M273" i="3"/>
  <c r="L272" i="3"/>
  <c r="M272" i="3"/>
  <c r="L271" i="3"/>
  <c r="F271" i="3"/>
  <c r="B271" i="3"/>
  <c r="M271" i="3"/>
  <c r="L270" i="3"/>
  <c r="M270" i="3"/>
  <c r="L269" i="3"/>
  <c r="F269" i="3"/>
  <c r="B269" i="3"/>
  <c r="M269" i="3"/>
  <c r="L268" i="3"/>
  <c r="M268" i="3"/>
  <c r="L267" i="3"/>
  <c r="F267" i="3"/>
  <c r="B267" i="3"/>
  <c r="M267" i="3"/>
  <c r="L266" i="3"/>
  <c r="M266" i="3"/>
  <c r="L265" i="3"/>
  <c r="F265" i="3"/>
  <c r="B265" i="3"/>
  <c r="M265" i="3"/>
  <c r="L264" i="3"/>
  <c r="M264" i="3"/>
  <c r="L263" i="3"/>
  <c r="F263" i="3"/>
  <c r="B263" i="3"/>
  <c r="M263" i="3"/>
  <c r="L262" i="3"/>
  <c r="M262" i="3"/>
  <c r="L261" i="3"/>
  <c r="F261" i="3"/>
  <c r="B261" i="3"/>
  <c r="M261" i="3"/>
  <c r="L260" i="3"/>
  <c r="M260" i="3"/>
  <c r="L259" i="3"/>
  <c r="F259" i="3"/>
  <c r="B259" i="3"/>
  <c r="M259" i="3"/>
  <c r="L258" i="3"/>
  <c r="M258" i="3"/>
  <c r="L257" i="3"/>
  <c r="F257" i="3"/>
  <c r="B257" i="3"/>
  <c r="M257" i="3"/>
  <c r="L256" i="3"/>
  <c r="M256" i="3"/>
  <c r="F256" i="3"/>
  <c r="B256" i="3"/>
  <c r="L255" i="3"/>
  <c r="M255" i="3"/>
  <c r="L254" i="3"/>
  <c r="M254" i="3"/>
  <c r="L253" i="3"/>
  <c r="M253" i="3"/>
  <c r="L252" i="3"/>
  <c r="M252" i="3"/>
  <c r="F252" i="3"/>
  <c r="B252" i="3"/>
  <c r="L251" i="3"/>
  <c r="M251" i="3"/>
  <c r="L250" i="3"/>
  <c r="F250" i="3"/>
  <c r="B250" i="3"/>
  <c r="M250" i="3"/>
  <c r="L249" i="3"/>
  <c r="F249" i="3"/>
  <c r="B249" i="3"/>
  <c r="M249" i="3"/>
  <c r="L248" i="3"/>
  <c r="M248" i="3"/>
  <c r="L247" i="3"/>
  <c r="M247" i="3"/>
  <c r="F247" i="3"/>
  <c r="B247" i="3"/>
  <c r="L246" i="3"/>
  <c r="M246" i="3"/>
  <c r="L245" i="3"/>
  <c r="M245" i="3"/>
  <c r="F245" i="3"/>
  <c r="L244" i="3"/>
  <c r="M244" i="3"/>
  <c r="L243" i="3"/>
  <c r="M243" i="3"/>
  <c r="F243" i="3"/>
  <c r="L242" i="3"/>
  <c r="M242" i="3"/>
  <c r="L241" i="3"/>
  <c r="M241" i="3"/>
  <c r="F241" i="3"/>
  <c r="L240" i="3"/>
  <c r="M240" i="3"/>
  <c r="L239" i="3"/>
  <c r="M239" i="3"/>
  <c r="F239" i="3"/>
  <c r="B239" i="3"/>
  <c r="L238" i="3"/>
  <c r="M238" i="3"/>
  <c r="L237" i="3"/>
  <c r="F237" i="3"/>
  <c r="M237" i="3"/>
  <c r="L236" i="3"/>
  <c r="M236" i="3"/>
  <c r="L235" i="3"/>
  <c r="F235" i="3"/>
  <c r="B235" i="3"/>
  <c r="M235" i="3"/>
  <c r="L234" i="3"/>
  <c r="M234" i="3"/>
  <c r="L233" i="3"/>
  <c r="F233" i="3"/>
  <c r="B233" i="3"/>
  <c r="M233" i="3"/>
  <c r="L232" i="3"/>
  <c r="F232" i="3"/>
  <c r="B232" i="3"/>
  <c r="M232" i="3"/>
  <c r="F231" i="3"/>
  <c r="L229" i="3"/>
  <c r="M229" i="3"/>
  <c r="L228" i="3"/>
  <c r="L227" i="3"/>
  <c r="F227" i="3"/>
  <c r="B227" i="3"/>
  <c r="L226" i="3"/>
  <c r="M226" i="3"/>
  <c r="L225" i="3"/>
  <c r="M225" i="3"/>
  <c r="L224" i="3"/>
  <c r="M224" i="3"/>
  <c r="L223" i="3"/>
  <c r="M223" i="3"/>
  <c r="F223" i="3"/>
  <c r="B223" i="3"/>
  <c r="L222" i="3"/>
  <c r="F222" i="3" s="1"/>
  <c r="B222" i="3" s="1"/>
  <c r="M222" i="3"/>
  <c r="L221" i="3"/>
  <c r="M221" i="3"/>
  <c r="F221" i="3"/>
  <c r="B221" i="3"/>
  <c r="L220" i="3"/>
  <c r="F220" i="3" s="1"/>
  <c r="M220" i="3"/>
  <c r="L219" i="3"/>
  <c r="F219" i="3"/>
  <c r="B219" i="3"/>
  <c r="M219" i="3"/>
  <c r="L218" i="3"/>
  <c r="M218" i="3"/>
  <c r="F7" i="3"/>
  <c r="F4" i="3"/>
  <c r="B63" i="42"/>
  <c r="B62" i="42"/>
  <c r="B61" i="42"/>
  <c r="B42" i="42"/>
  <c r="B41" i="42"/>
  <c r="B40" i="42"/>
  <c r="B39" i="42"/>
  <c r="B47" i="42"/>
  <c r="B46" i="42"/>
  <c r="B45" i="42"/>
  <c r="B44" i="42"/>
  <c r="C22" i="42"/>
  <c r="D13" i="36"/>
  <c r="C1300" i="37"/>
  <c r="D17" i="36"/>
  <c r="D20" i="36"/>
  <c r="C1307" i="37"/>
  <c r="E13" i="36"/>
  <c r="E17" i="36"/>
  <c r="D1304" i="37"/>
  <c r="E20" i="36"/>
  <c r="D1307" i="37"/>
  <c r="D29" i="36"/>
  <c r="C1316" i="37"/>
  <c r="E29" i="36"/>
  <c r="D1316" i="37"/>
  <c r="D35" i="36"/>
  <c r="E35" i="36"/>
  <c r="D1322" i="37"/>
  <c r="D43" i="36"/>
  <c r="C1330" i="37"/>
  <c r="D46" i="36"/>
  <c r="C1333" i="37"/>
  <c r="D50" i="36"/>
  <c r="C1337" i="37"/>
  <c r="H1337" i="37"/>
  <c r="D57" i="36"/>
  <c r="D61" i="36"/>
  <c r="C1348" i="37"/>
  <c r="D68" i="36"/>
  <c r="C1355" i="37"/>
  <c r="D73" i="36"/>
  <c r="C1360" i="37"/>
  <c r="G1360" i="37"/>
  <c r="E43" i="36"/>
  <c r="E46" i="36"/>
  <c r="D1333" i="37"/>
  <c r="E50" i="36"/>
  <c r="D1337" i="37"/>
  <c r="E57" i="36"/>
  <c r="D1344" i="37"/>
  <c r="E61" i="36"/>
  <c r="D1348" i="37"/>
  <c r="E68" i="36"/>
  <c r="D1355" i="37"/>
  <c r="E73" i="36"/>
  <c r="D1360" i="37"/>
  <c r="D82" i="36"/>
  <c r="C1369" i="37"/>
  <c r="E82" i="36"/>
  <c r="D89" i="36"/>
  <c r="C1376" i="37"/>
  <c r="E89" i="36"/>
  <c r="D1376" i="37"/>
  <c r="D97" i="36"/>
  <c r="C1384" i="37"/>
  <c r="D101" i="36"/>
  <c r="D106" i="36"/>
  <c r="E97" i="36"/>
  <c r="D1384" i="37"/>
  <c r="E101" i="36"/>
  <c r="D1388" i="37"/>
  <c r="E106" i="36"/>
  <c r="D1393" i="37"/>
  <c r="G1393" i="37"/>
  <c r="D114" i="36"/>
  <c r="C1401" i="37"/>
  <c r="E114" i="36"/>
  <c r="D1401" i="37"/>
  <c r="G1401" i="37"/>
  <c r="D122" i="36"/>
  <c r="D125" i="36"/>
  <c r="C1412" i="37"/>
  <c r="D129" i="36"/>
  <c r="E122" i="36"/>
  <c r="D1409" i="37"/>
  <c r="E125" i="36"/>
  <c r="E129" i="36"/>
  <c r="D1416" i="37"/>
  <c r="D137" i="36"/>
  <c r="E137" i="36"/>
  <c r="E136" i="36"/>
  <c r="D1423" i="37"/>
  <c r="D14" i="33"/>
  <c r="C1438" i="37"/>
  <c r="D21" i="33"/>
  <c r="C1445" i="37"/>
  <c r="D30" i="33"/>
  <c r="C1454" i="37"/>
  <c r="D37" i="33"/>
  <c r="C1461" i="37"/>
  <c r="E14" i="33"/>
  <c r="D1438" i="37"/>
  <c r="E21" i="33"/>
  <c r="D1445" i="37"/>
  <c r="E30" i="33"/>
  <c r="D1454" i="37"/>
  <c r="E37" i="33"/>
  <c r="D1461" i="37"/>
  <c r="D46" i="33"/>
  <c r="C1470" i="37"/>
  <c r="D51" i="33"/>
  <c r="C1475" i="37"/>
  <c r="G1475" i="37"/>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D1236" i="37"/>
  <c r="F262" i="27"/>
  <c r="F261" i="27"/>
  <c r="F260" i="27"/>
  <c r="F258" i="27"/>
  <c r="F257" i="27"/>
  <c r="F256"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F68" i="27"/>
  <c r="F67" i="27"/>
  <c r="F66" i="27"/>
  <c r="F65" i="27"/>
  <c r="F64" i="27"/>
  <c r="F63" i="27"/>
  <c r="F61" i="27"/>
  <c r="F60" i="27"/>
  <c r="F59" i="27"/>
  <c r="F57" i="27"/>
  <c r="F56" i="27"/>
  <c r="F55" i="27"/>
  <c r="F54" i="27"/>
  <c r="F53" i="27"/>
  <c r="F52" i="27"/>
  <c r="D51" i="27"/>
  <c r="C1023" i="37"/>
  <c r="E51" i="27"/>
  <c r="D1023" i="37"/>
  <c r="F50" i="27"/>
  <c r="F49" i="27"/>
  <c r="F48" i="27"/>
  <c r="D47" i="27"/>
  <c r="C1019" i="37"/>
  <c r="G1019" i="37"/>
  <c r="E47" i="27"/>
  <c r="D1019" i="37"/>
  <c r="F46" i="27"/>
  <c r="F45" i="27"/>
  <c r="F44" i="27"/>
  <c r="F43" i="27"/>
  <c r="F42" i="27"/>
  <c r="D41" i="2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G991" i="3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466" i="1"/>
  <c r="F491" i="1"/>
  <c r="F531" i="1"/>
  <c r="F23"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4" i="1"/>
  <c r="F223"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B60" i="42"/>
  <c r="J58" i="42"/>
  <c r="I58" i="42"/>
  <c r="B58" i="42"/>
  <c r="I57" i="42"/>
  <c r="B57" i="42"/>
  <c r="I56" i="42"/>
  <c r="B56" i="42"/>
  <c r="I55" i="42"/>
  <c r="B55" i="42"/>
  <c r="F50" i="36"/>
  <c r="F114" i="36"/>
  <c r="F29" i="36"/>
  <c r="F73" i="36"/>
  <c r="F97" i="36"/>
  <c r="F638" i="1"/>
  <c r="F658" i="1"/>
  <c r="F132" i="27"/>
  <c r="F196" i="27"/>
  <c r="D45" i="33"/>
  <c r="C1469" i="37"/>
  <c r="E13" i="33"/>
  <c r="F424" i="1"/>
  <c r="F112" i="27"/>
  <c r="F148" i="27"/>
  <c r="F212" i="27"/>
  <c r="E96" i="36"/>
  <c r="D1383" i="37"/>
  <c r="K20" i="37"/>
  <c r="F229" i="27"/>
  <c r="B241" i="3"/>
  <c r="B245" i="3"/>
  <c r="B153" i="3"/>
  <c r="B52" i="3"/>
  <c r="F549" i="1"/>
  <c r="F587" i="1"/>
  <c r="F51" i="1"/>
  <c r="F146" i="1"/>
  <c r="F170" i="1"/>
  <c r="F183" i="1"/>
  <c r="F234" i="1"/>
  <c r="F259" i="1"/>
  <c r="F513" i="1"/>
  <c r="F362" i="1"/>
  <c r="F574" i="1"/>
  <c r="B146" i="3"/>
  <c r="F294" i="1"/>
  <c r="F484" i="1"/>
  <c r="F556" i="1"/>
  <c r="F577" i="1"/>
  <c r="F605" i="1"/>
  <c r="F609" i="1"/>
  <c r="F618" i="1"/>
  <c r="F194" i="1"/>
  <c r="F131" i="1"/>
  <c r="F208" i="1"/>
  <c r="F231" i="1"/>
  <c r="F306" i="1"/>
  <c r="F354" i="1"/>
  <c r="F218" i="3"/>
  <c r="B218" i="3"/>
  <c r="F229" i="3"/>
  <c r="B229" i="3"/>
  <c r="B163" i="3"/>
  <c r="B159" i="3"/>
  <c r="B157" i="3"/>
  <c r="B155" i="3"/>
  <c r="B151" i="3"/>
  <c r="B144" i="3"/>
  <c r="B142" i="3"/>
  <c r="B140" i="3"/>
  <c r="B138" i="3"/>
  <c r="B136" i="3"/>
  <c r="B134" i="3"/>
  <c r="B130" i="3"/>
  <c r="B128" i="3"/>
  <c r="B126" i="3"/>
  <c r="B124" i="3"/>
  <c r="B122" i="3"/>
  <c r="B120" i="3"/>
  <c r="B118" i="3"/>
  <c r="B116" i="3"/>
  <c r="B112" i="3"/>
  <c r="B108" i="3"/>
  <c r="B104" i="3"/>
  <c r="B100" i="3"/>
  <c r="B98" i="3"/>
  <c r="B96" i="3"/>
  <c r="B92" i="3"/>
  <c r="B90" i="3"/>
  <c r="B88" i="3"/>
  <c r="B86" i="3"/>
  <c r="B84" i="3"/>
  <c r="B82" i="3"/>
  <c r="B80" i="3"/>
  <c r="B77" i="3"/>
  <c r="B60" i="3"/>
  <c r="B58" i="3"/>
  <c r="B56" i="3"/>
  <c r="B54" i="3"/>
  <c r="B39" i="3"/>
  <c r="B237" i="3"/>
  <c r="B243" i="3"/>
  <c r="F251" i="3"/>
  <c r="B251" i="3"/>
  <c r="F253" i="3"/>
  <c r="B253" i="3"/>
  <c r="F255" i="3"/>
  <c r="B255" i="3"/>
  <c r="F276" i="3"/>
  <c r="B276" i="3"/>
  <c r="F244" i="3"/>
  <c r="B244" i="3"/>
  <c r="F274" i="3"/>
  <c r="B274" i="3"/>
  <c r="F279" i="1"/>
  <c r="F140" i="1"/>
  <c r="F46" i="1"/>
  <c r="F469" i="1"/>
  <c r="F428" i="1"/>
  <c r="F293" i="1"/>
  <c r="F406" i="1"/>
  <c r="B150" i="3"/>
  <c r="B129" i="3"/>
  <c r="B125" i="3"/>
  <c r="B99" i="3"/>
  <c r="B97" i="3"/>
  <c r="B27" i="3"/>
  <c r="B162" i="3"/>
  <c r="B132" i="3"/>
  <c r="B102" i="3"/>
  <c r="B94" i="3"/>
  <c r="F586" i="1"/>
  <c r="F631" i="1"/>
  <c r="F508" i="1"/>
  <c r="F487" i="1"/>
  <c r="F461" i="1"/>
  <c r="F528" i="1"/>
  <c r="F14" i="1"/>
  <c r="F522" i="1"/>
  <c r="F496" i="1"/>
  <c r="F479" i="1"/>
  <c r="F623" i="1"/>
  <c r="F593" i="1"/>
  <c r="F433" i="1"/>
  <c r="F441" i="1"/>
  <c r="F453" i="1"/>
  <c r="F525" i="1"/>
  <c r="F596" i="1"/>
  <c r="F225" i="3"/>
  <c r="B225" i="3"/>
  <c r="F234" i="3"/>
  <c r="B234" i="3"/>
  <c r="F236" i="3"/>
  <c r="B236" i="3"/>
  <c r="F238" i="3"/>
  <c r="B238" i="3"/>
  <c r="F240" i="3"/>
  <c r="B240" i="3"/>
  <c r="F242" i="3"/>
  <c r="B242" i="3"/>
  <c r="F246" i="3"/>
  <c r="B246" i="3"/>
  <c r="F248" i="3"/>
  <c r="B248" i="3"/>
  <c r="F254" i="3"/>
  <c r="B254" i="3"/>
  <c r="F258" i="3"/>
  <c r="B258" i="3"/>
  <c r="F262" i="3"/>
  <c r="B262" i="3"/>
  <c r="F264" i="3"/>
  <c r="B264" i="3"/>
  <c r="F266" i="3"/>
  <c r="B266" i="3"/>
  <c r="F268" i="3"/>
  <c r="B268" i="3"/>
  <c r="F270" i="3"/>
  <c r="B270" i="3"/>
  <c r="B160" i="3"/>
  <c r="F272" i="3"/>
  <c r="B272" i="3"/>
  <c r="B156" i="3"/>
  <c r="B154" i="3"/>
  <c r="B152" i="3"/>
  <c r="B148" i="3"/>
  <c r="B145" i="3"/>
  <c r="B139" i="3"/>
  <c r="B137" i="3"/>
  <c r="B161" i="3"/>
  <c r="F260" i="3"/>
  <c r="B260" i="3"/>
  <c r="F253" i="1"/>
  <c r="F83" i="1"/>
  <c r="G74" i="37"/>
  <c r="G1414" i="37"/>
  <c r="G1389" i="37"/>
  <c r="F46" i="36"/>
  <c r="H1333" i="37"/>
  <c r="G1335" i="37"/>
  <c r="E105" i="3"/>
  <c r="B105" i="3"/>
  <c r="H822" i="37"/>
  <c r="G822" i="37"/>
  <c r="H817" i="37"/>
  <c r="H816" i="37"/>
  <c r="E71" i="3"/>
  <c r="B71" i="3"/>
  <c r="H810" i="37"/>
  <c r="H784" i="37"/>
  <c r="H753" i="37"/>
  <c r="E49" i="3"/>
  <c r="B49" i="3"/>
  <c r="H717" i="37"/>
  <c r="H715" i="37"/>
  <c r="G713" i="37"/>
  <c r="H713" i="37"/>
  <c r="H711" i="37"/>
  <c r="E43" i="3"/>
  <c r="B43" i="3"/>
  <c r="G692" i="37"/>
  <c r="E38" i="3"/>
  <c r="B38" i="3"/>
  <c r="H691" i="37"/>
  <c r="H689" i="37"/>
  <c r="H688" i="37"/>
  <c r="E37" i="3"/>
  <c r="B37" i="3"/>
  <c r="G670" i="37"/>
  <c r="E33" i="3"/>
  <c r="B33" i="3"/>
  <c r="H669" i="37"/>
  <c r="H665" i="37"/>
  <c r="H655" i="37"/>
  <c r="H649" i="37"/>
  <c r="E25" i="3"/>
  <c r="H648" i="37"/>
  <c r="F26" i="3"/>
  <c r="E26" i="3"/>
  <c r="F25" i="3"/>
  <c r="B25" i="3"/>
  <c r="H646" i="37"/>
  <c r="E149" i="3"/>
  <c r="B149" i="3"/>
  <c r="F611" i="1"/>
  <c r="E599" i="1"/>
  <c r="D587" i="37"/>
  <c r="E147" i="3"/>
  <c r="B147" i="3"/>
  <c r="F501" i="1"/>
  <c r="E87" i="3"/>
  <c r="B87" i="3"/>
  <c r="F448" i="1"/>
  <c r="F422" i="1"/>
  <c r="H399" i="37"/>
  <c r="H398" i="37"/>
  <c r="G370" i="37"/>
  <c r="F370" i="1"/>
  <c r="H361" i="37"/>
  <c r="E369" i="1"/>
  <c r="D358" i="37"/>
  <c r="G354" i="37"/>
  <c r="F332" i="1"/>
  <c r="G316" i="37"/>
  <c r="H296" i="37"/>
  <c r="G296" i="37"/>
  <c r="E305" i="1"/>
  <c r="D294" i="37"/>
  <c r="E279" i="3"/>
  <c r="B279" i="3"/>
  <c r="H284" i="37"/>
  <c r="H266" i="37"/>
  <c r="H260" i="37"/>
  <c r="H263" i="37"/>
  <c r="E269" i="1"/>
  <c r="D259" i="37"/>
  <c r="E73" i="3"/>
  <c r="B73" i="3"/>
  <c r="G261" i="37"/>
  <c r="E231" i="3"/>
  <c r="B231" i="3"/>
  <c r="F265" i="1"/>
  <c r="G244" i="37"/>
  <c r="H240" i="37"/>
  <c r="E67" i="3"/>
  <c r="B67" i="3"/>
  <c r="H238" i="37"/>
  <c r="G238" i="37"/>
  <c r="E63" i="3"/>
  <c r="B63" i="3"/>
  <c r="H228" i="37"/>
  <c r="E62" i="3"/>
  <c r="B62" i="3"/>
  <c r="G228" i="37"/>
  <c r="H222" i="37"/>
  <c r="E61" i="3"/>
  <c r="B61" i="3"/>
  <c r="F225" i="1"/>
  <c r="H216" i="37"/>
  <c r="G216" i="37"/>
  <c r="H214" i="37"/>
  <c r="F230" i="3"/>
  <c r="B230" i="3"/>
  <c r="F216" i="1"/>
  <c r="G209" i="37"/>
  <c r="H206" i="37"/>
  <c r="D202" i="1"/>
  <c r="F202" i="1"/>
  <c r="E57" i="3"/>
  <c r="B57" i="3"/>
  <c r="E50" i="3"/>
  <c r="B50" i="3"/>
  <c r="F228" i="3"/>
  <c r="B228" i="3"/>
  <c r="G185" i="37"/>
  <c r="E48" i="3"/>
  <c r="B48" i="3"/>
  <c r="F226" i="3"/>
  <c r="B226" i="3"/>
  <c r="H180" i="37"/>
  <c r="E47" i="3"/>
  <c r="B47" i="3"/>
  <c r="G180" i="37"/>
  <c r="F224" i="3"/>
  <c r="B224" i="3"/>
  <c r="E46" i="3"/>
  <c r="B46" i="3"/>
  <c r="E45" i="3"/>
  <c r="B45" i="3"/>
  <c r="F175" i="1"/>
  <c r="E44" i="3"/>
  <c r="B44" i="3"/>
  <c r="G162" i="37"/>
  <c r="H160" i="37"/>
  <c r="F165" i="1"/>
  <c r="G151" i="37"/>
  <c r="F159" i="1"/>
  <c r="E158" i="1"/>
  <c r="D148" i="37"/>
  <c r="H148" i="37"/>
  <c r="H134" i="37"/>
  <c r="D130" i="1"/>
  <c r="E112" i="1"/>
  <c r="D102" i="37"/>
  <c r="F113" i="1"/>
  <c r="G88" i="37"/>
  <c r="G83" i="37"/>
  <c r="F89" i="1"/>
  <c r="G72" i="37"/>
  <c r="F80" i="1"/>
  <c r="G66" i="37"/>
  <c r="E34" i="3"/>
  <c r="B34" i="3"/>
  <c r="G63" i="37"/>
  <c r="E32" i="3"/>
  <c r="B32" i="3"/>
  <c r="F68" i="1"/>
  <c r="E31" i="3"/>
  <c r="B31" i="3"/>
  <c r="F65" i="1"/>
  <c r="E29" i="3"/>
  <c r="B29" i="3"/>
  <c r="H54" i="37"/>
  <c r="H8" i="37"/>
  <c r="G8" i="37"/>
  <c r="K58" i="42"/>
  <c r="G1476" i="37"/>
  <c r="H1467" i="37"/>
  <c r="G1467" i="37"/>
  <c r="G1466" i="37"/>
  <c r="G1460" i="37"/>
  <c r="E29" i="33"/>
  <c r="K56" i="42"/>
  <c r="G1456" i="37"/>
  <c r="G1444" i="37"/>
  <c r="G1443" i="37"/>
  <c r="H1443" i="37"/>
  <c r="G1442" i="37"/>
  <c r="G1440" i="37"/>
  <c r="G1580" i="37"/>
  <c r="G1579" i="37"/>
  <c r="K63" i="42"/>
  <c r="G1538" i="37"/>
  <c r="G1535" i="37"/>
  <c r="H1530" i="37"/>
  <c r="G1511" i="37"/>
  <c r="G1501" i="37"/>
  <c r="G1497" i="37"/>
  <c r="D13" i="47"/>
  <c r="C1481" i="37"/>
  <c r="H1288" i="37"/>
  <c r="G1277" i="37"/>
  <c r="H1273" i="37"/>
  <c r="G1271" i="37"/>
  <c r="G1266" i="37"/>
  <c r="E292" i="3"/>
  <c r="B292" i="3"/>
  <c r="G1244" i="37"/>
  <c r="H1241" i="37"/>
  <c r="G1241" i="37"/>
  <c r="H1240" i="37"/>
  <c r="G1237" i="37"/>
  <c r="E263" i="27"/>
  <c r="D1235" i="37"/>
  <c r="H1226" i="37"/>
  <c r="G1226" i="37"/>
  <c r="G1225" i="37"/>
  <c r="E285" i="3"/>
  <c r="B285" i="3"/>
  <c r="D250" i="27"/>
  <c r="C1222" i="37"/>
  <c r="H1184" i="37"/>
  <c r="E297" i="3"/>
  <c r="G1165" i="37"/>
  <c r="H1165" i="37"/>
  <c r="G1161" i="37"/>
  <c r="H1161" i="37"/>
  <c r="H1160" i="37"/>
  <c r="F185" i="27"/>
  <c r="H1156" i="37"/>
  <c r="G1156" i="37"/>
  <c r="F176" i="27"/>
  <c r="F170" i="27"/>
  <c r="H1142" i="37"/>
  <c r="G1138" i="37"/>
  <c r="F155" i="27"/>
  <c r="G1130" i="37"/>
  <c r="H1063" i="37"/>
  <c r="G1062" i="37"/>
  <c r="G1042" i="37"/>
  <c r="F62" i="27"/>
  <c r="F58" i="27"/>
  <c r="G1033" i="37"/>
  <c r="G1028" i="37"/>
  <c r="F51" i="27"/>
  <c r="G1022" i="37"/>
  <c r="H1018" i="37"/>
  <c r="G1018" i="37"/>
  <c r="G1014" i="37"/>
  <c r="E18" i="27"/>
  <c r="D990" i="37"/>
  <c r="F35" i="27"/>
  <c r="H1008" i="37"/>
  <c r="F25" i="27"/>
  <c r="H1004" i="37"/>
  <c r="G994" i="37"/>
  <c r="G989" i="37"/>
  <c r="G988" i="37"/>
  <c r="H1414" i="37"/>
  <c r="H1368" i="37"/>
  <c r="F68" i="36"/>
  <c r="H1328" i="37"/>
  <c r="G1324" i="37"/>
  <c r="G1310" i="37"/>
  <c r="B7" i="36"/>
  <c r="B7" i="1"/>
  <c r="B7" i="47"/>
  <c r="B7" i="27"/>
  <c r="G189" i="3"/>
  <c r="E189" i="3"/>
  <c r="B189" i="3"/>
  <c r="E284" i="3"/>
  <c r="B284" i="3"/>
  <c r="G180" i="3"/>
  <c r="E180" i="3"/>
  <c r="B180" i="3"/>
  <c r="H180" i="3"/>
  <c r="G1023" i="37"/>
  <c r="D1201" i="37"/>
  <c r="H1201" i="37"/>
  <c r="E211" i="27"/>
  <c r="E181" i="27"/>
  <c r="C1560" i="37"/>
  <c r="H1560" i="37"/>
  <c r="C1519" i="37"/>
  <c r="H1519" i="37"/>
  <c r="D523" i="37"/>
  <c r="H1445" i="37"/>
  <c r="G1445" i="37"/>
  <c r="C1393" i="37"/>
  <c r="F106" i="36"/>
  <c r="G1348" i="37"/>
  <c r="H1316" i="37"/>
  <c r="D1097" i="37"/>
  <c r="E124" i="27"/>
  <c r="D1096" i="37"/>
  <c r="C416" i="37"/>
  <c r="H416" i="37"/>
  <c r="G215" i="3"/>
  <c r="E215" i="3"/>
  <c r="B215" i="3"/>
  <c r="G193" i="3"/>
  <c r="E193" i="3"/>
  <c r="B193" i="3"/>
  <c r="H203" i="3"/>
  <c r="G199" i="3"/>
  <c r="E199" i="3"/>
  <c r="B199" i="3"/>
  <c r="G203" i="3"/>
  <c r="G207" i="3"/>
  <c r="E207" i="3"/>
  <c r="B207" i="3"/>
  <c r="D427" i="1"/>
  <c r="C386" i="37"/>
  <c r="F397" i="1"/>
  <c r="D510" i="37"/>
  <c r="G510" i="37"/>
  <c r="C454" i="37"/>
  <c r="H454" i="37"/>
  <c r="D465" i="1"/>
  <c r="C312" i="37"/>
  <c r="H312" i="37"/>
  <c r="F323" i="1"/>
  <c r="C1409" i="37"/>
  <c r="D121" i="36"/>
  <c r="C1097" i="37"/>
  <c r="D124" i="27"/>
  <c r="C1096" i="37"/>
  <c r="C1157" i="37"/>
  <c r="H1157" i="37"/>
  <c r="H537" i="37"/>
  <c r="G537" i="37"/>
  <c r="D351" i="37"/>
  <c r="H351" i="37"/>
  <c r="E357" i="1"/>
  <c r="H343" i="37"/>
  <c r="G343" i="37"/>
  <c r="D986" i="37"/>
  <c r="H986" i="37"/>
  <c r="C519" i="37"/>
  <c r="H519" i="37"/>
  <c r="D521" i="1"/>
  <c r="H1461" i="37"/>
  <c r="G1461" i="37"/>
  <c r="H294" i="3"/>
  <c r="D1127" i="37"/>
  <c r="H1127" i="37"/>
  <c r="E152" i="27"/>
  <c r="D1124" i="37"/>
  <c r="G1570" i="37"/>
  <c r="H1570" i="37"/>
  <c r="C597" i="37"/>
  <c r="D599" i="1"/>
  <c r="H1360" i="37"/>
  <c r="C1322" i="37"/>
  <c r="F35" i="36"/>
  <c r="G294" i="3"/>
  <c r="E294" i="3"/>
  <c r="D152" i="27"/>
  <c r="C1124" i="37"/>
  <c r="G1104" i="37"/>
  <c r="H599" i="37"/>
  <c r="G599" i="37"/>
  <c r="H544" i="37"/>
  <c r="G544" i="37"/>
  <c r="H489" i="37"/>
  <c r="G489" i="37"/>
  <c r="C457" i="37"/>
  <c r="G457" i="37"/>
  <c r="G185" i="3"/>
  <c r="H421" i="37"/>
  <c r="G421" i="37"/>
  <c r="G351" i="37"/>
  <c r="G321" i="37"/>
  <c r="H269" i="37"/>
  <c r="G269" i="37"/>
  <c r="H165" i="37"/>
  <c r="G165" i="37"/>
  <c r="E130" i="1"/>
  <c r="D120" i="37"/>
  <c r="C130" i="37"/>
  <c r="H58" i="37"/>
  <c r="G58" i="37"/>
  <c r="D158" i="1"/>
  <c r="H1104" i="37"/>
  <c r="H94" i="37"/>
  <c r="G94" i="37"/>
  <c r="H55" i="37"/>
  <c r="G55" i="37"/>
  <c r="G25" i="37"/>
  <c r="H25" i="37"/>
  <c r="H155" i="37"/>
  <c r="G155" i="37"/>
  <c r="H479" i="37"/>
  <c r="G479" i="37"/>
  <c r="D211" i="27"/>
  <c r="E243" i="27"/>
  <c r="D31" i="47"/>
  <c r="C1499" i="37"/>
  <c r="H1499" i="37"/>
  <c r="H626" i="37"/>
  <c r="H593" i="37"/>
  <c r="H568" i="37"/>
  <c r="E490" i="1"/>
  <c r="D478" i="37"/>
  <c r="G200" i="3"/>
  <c r="E200" i="3"/>
  <c r="B200" i="3"/>
  <c r="G194" i="3"/>
  <c r="E194" i="3"/>
  <c r="B194" i="3"/>
  <c r="G212" i="3"/>
  <c r="E212" i="3"/>
  <c r="B212" i="3"/>
  <c r="C516" i="37"/>
  <c r="D478" i="1"/>
  <c r="H383" i="37"/>
  <c r="G383" i="37"/>
  <c r="D350" i="1"/>
  <c r="H124" i="37"/>
  <c r="C19" i="37"/>
  <c r="H19" i="37"/>
  <c r="H149" i="37"/>
  <c r="G149" i="37"/>
  <c r="C588" i="37"/>
  <c r="G588" i="37"/>
  <c r="G178" i="3"/>
  <c r="E178" i="3"/>
  <c r="B178" i="3"/>
  <c r="G201" i="3"/>
  <c r="E201" i="3"/>
  <c r="B201" i="3"/>
  <c r="G454" i="37"/>
  <c r="H705" i="37"/>
  <c r="G705" i="37"/>
  <c r="G1084" i="37"/>
  <c r="H623" i="37"/>
  <c r="G623" i="37"/>
  <c r="G565" i="37"/>
  <c r="H529" i="37"/>
  <c r="G529" i="37"/>
  <c r="H475" i="37"/>
  <c r="G475" i="37"/>
  <c r="H449" i="37"/>
  <c r="G449" i="37"/>
  <c r="H413" i="37"/>
  <c r="G413" i="37"/>
  <c r="H198" i="37"/>
  <c r="G198" i="37"/>
  <c r="H67" i="37"/>
  <c r="G67" i="37"/>
  <c r="H121" i="37"/>
  <c r="G121" i="37"/>
  <c r="H47" i="37"/>
  <c r="G47" i="37"/>
  <c r="G168" i="3"/>
  <c r="E168" i="3"/>
  <c r="B168" i="3"/>
  <c r="C13" i="37"/>
  <c r="C460" i="37"/>
  <c r="H460" i="37"/>
  <c r="H171" i="3"/>
  <c r="E171" i="3"/>
  <c r="B171" i="3"/>
  <c r="H1293" i="37"/>
  <c r="H1285" i="37"/>
  <c r="H1277" i="37"/>
  <c r="H1269" i="37"/>
  <c r="H1261" i="37"/>
  <c r="H1253" i="37"/>
  <c r="H1245" i="37"/>
  <c r="H832" i="37"/>
  <c r="G832" i="37"/>
  <c r="H771" i="37"/>
  <c r="G771" i="37"/>
  <c r="H709" i="37"/>
  <c r="G709" i="37"/>
  <c r="E140" i="27"/>
  <c r="D1112" i="37"/>
  <c r="G1112" i="37"/>
  <c r="H293" i="3"/>
  <c r="D140" i="27"/>
  <c r="G293" i="3"/>
  <c r="C1066" i="37"/>
  <c r="G1066" i="37"/>
  <c r="E573" i="1"/>
  <c r="D561" i="37"/>
  <c r="G205" i="3"/>
  <c r="G213" i="3"/>
  <c r="E213" i="3"/>
  <c r="B213" i="3"/>
  <c r="G209" i="3"/>
  <c r="E209" i="3"/>
  <c r="B209" i="3"/>
  <c r="C620" i="37"/>
  <c r="G620" i="37"/>
  <c r="G179" i="3"/>
  <c r="E179" i="3"/>
  <c r="B179" i="3"/>
  <c r="G217" i="3"/>
  <c r="E217" i="3"/>
  <c r="B217" i="3"/>
  <c r="H205" i="3"/>
  <c r="H584" i="37"/>
  <c r="H562" i="37"/>
  <c r="H510" i="37"/>
  <c r="H472" i="37"/>
  <c r="G472" i="37"/>
  <c r="H441" i="37"/>
  <c r="G441" i="37"/>
  <c r="H397" i="37"/>
  <c r="G397" i="37"/>
  <c r="E350" i="1"/>
  <c r="D339" i="37"/>
  <c r="D317" i="1"/>
  <c r="C306" i="37"/>
  <c r="E202" i="1"/>
  <c r="D192" i="37"/>
  <c r="H224" i="37"/>
  <c r="H193" i="37"/>
  <c r="G193" i="37"/>
  <c r="E145" i="1"/>
  <c r="D135" i="37"/>
  <c r="D112" i="1"/>
  <c r="C102" i="37"/>
  <c r="D50" i="1"/>
  <c r="C4" i="37"/>
  <c r="G4" i="37"/>
  <c r="H4" i="37"/>
  <c r="G211" i="3"/>
  <c r="E211" i="3"/>
  <c r="B211" i="3"/>
  <c r="G181" i="3"/>
  <c r="E181" i="3"/>
  <c r="B181" i="3"/>
  <c r="G206" i="3"/>
  <c r="E206" i="3"/>
  <c r="B206" i="3"/>
  <c r="G166" i="3"/>
  <c r="E166" i="3"/>
  <c r="B166" i="3"/>
  <c r="G1201" i="37"/>
  <c r="G1034" i="37"/>
  <c r="E84" i="27"/>
  <c r="D1056" i="37"/>
  <c r="H1056" i="37"/>
  <c r="G1120" i="37"/>
  <c r="D84" i="27"/>
  <c r="E631" i="1"/>
  <c r="D619" i="37"/>
  <c r="H619" i="37"/>
  <c r="H581" i="37"/>
  <c r="G581" i="37"/>
  <c r="D535" i="1"/>
  <c r="C523" i="37"/>
  <c r="D490" i="1"/>
  <c r="H467" i="37"/>
  <c r="G467" i="37"/>
  <c r="H436" i="37"/>
  <c r="H395" i="37"/>
  <c r="G395" i="37"/>
  <c r="H334" i="37"/>
  <c r="G334" i="37"/>
  <c r="H295" i="37"/>
  <c r="G295" i="37"/>
  <c r="H249" i="37"/>
  <c r="G249" i="37"/>
  <c r="H221" i="37"/>
  <c r="G221" i="37"/>
  <c r="D169" i="1"/>
  <c r="E13" i="1"/>
  <c r="E12" i="1"/>
  <c r="H41" i="37"/>
  <c r="G41" i="37"/>
  <c r="H1291" i="37"/>
  <c r="H1283" i="37"/>
  <c r="H1275" i="37"/>
  <c r="H1267" i="37"/>
  <c r="H1259" i="37"/>
  <c r="H1251" i="37"/>
  <c r="H1243" i="37"/>
  <c r="G1333" i="37"/>
  <c r="H611" i="37"/>
  <c r="G579" i="37"/>
  <c r="H579" i="37"/>
  <c r="H501" i="37"/>
  <c r="G501" i="37"/>
  <c r="H429" i="37"/>
  <c r="G429" i="37"/>
  <c r="D402" i="1"/>
  <c r="C391" i="37"/>
  <c r="H359" i="37"/>
  <c r="G359" i="37"/>
  <c r="E258" i="1"/>
  <c r="D248" i="37"/>
  <c r="D269" i="1"/>
  <c r="C259" i="37"/>
  <c r="D230" i="1"/>
  <c r="C220" i="37"/>
  <c r="D221" i="1"/>
  <c r="C211" i="37"/>
  <c r="H136" i="37"/>
  <c r="D13" i="1"/>
  <c r="F13" i="1"/>
  <c r="G176" i="3"/>
  <c r="E176" i="3"/>
  <c r="B176" i="3"/>
  <c r="C524" i="37"/>
  <c r="G216" i="3"/>
  <c r="E216" i="3"/>
  <c r="B216" i="3"/>
  <c r="G1337" i="37"/>
  <c r="G1297" i="37"/>
  <c r="G1289" i="37"/>
  <c r="G1281" i="37"/>
  <c r="G1273" i="37"/>
  <c r="G1265" i="37"/>
  <c r="G1257" i="37"/>
  <c r="G1249" i="37"/>
  <c r="G1057" i="37"/>
  <c r="F35" i="1"/>
  <c r="F104" i="1"/>
  <c r="D75" i="27"/>
  <c r="E586" i="1"/>
  <c r="E534" i="1"/>
  <c r="D574" i="37"/>
  <c r="G574" i="37"/>
  <c r="H606" i="37"/>
  <c r="H575" i="37"/>
  <c r="G575" i="37"/>
  <c r="H549" i="37"/>
  <c r="G549" i="37"/>
  <c r="E478" i="1"/>
  <c r="D466" i="37"/>
  <c r="E427" i="1"/>
  <c r="F427" i="1"/>
  <c r="H496" i="37"/>
  <c r="G496" i="37"/>
  <c r="H463" i="37"/>
  <c r="G463" i="37"/>
  <c r="H424" i="37"/>
  <c r="E402" i="1"/>
  <c r="D391" i="37"/>
  <c r="H392" i="37"/>
  <c r="H326" i="37"/>
  <c r="H283" i="37"/>
  <c r="G283" i="37"/>
  <c r="H215" i="37"/>
  <c r="G215" i="37"/>
  <c r="H173" i="37"/>
  <c r="G173" i="37"/>
  <c r="E88" i="1"/>
  <c r="D78" i="37"/>
  <c r="D139" i="1"/>
  <c r="C129" i="37"/>
  <c r="H103" i="37"/>
  <c r="G103" i="37"/>
  <c r="H61" i="37"/>
  <c r="G61" i="37"/>
  <c r="H36" i="37"/>
  <c r="G777" i="37"/>
  <c r="G750" i="37"/>
  <c r="G698" i="37"/>
  <c r="G626" i="37"/>
  <c r="G606" i="37"/>
  <c r="G160" i="37"/>
  <c r="G801" i="37"/>
  <c r="G562" i="37"/>
  <c r="G416" i="37"/>
  <c r="G986" i="37"/>
  <c r="G392" i="37"/>
  <c r="G326" i="37"/>
  <c r="H869" i="37"/>
  <c r="G805" i="37"/>
  <c r="G746" i="37"/>
  <c r="G206" i="37"/>
  <c r="G232" i="37"/>
  <c r="G124" i="37"/>
  <c r="G36" i="37"/>
  <c r="H973" i="37"/>
  <c r="H909" i="37"/>
  <c r="H845" i="37"/>
  <c r="G424" i="37"/>
  <c r="H949" i="37"/>
  <c r="H885" i="37"/>
  <c r="H821" i="37"/>
  <c r="H756" i="37"/>
  <c r="G240" i="37"/>
  <c r="G340" i="37"/>
  <c r="G260" i="37"/>
  <c r="H965" i="37"/>
  <c r="H901" i="37"/>
  <c r="H837" i="37"/>
  <c r="H786" i="37"/>
  <c r="G436" i="37"/>
  <c r="G284" i="37"/>
  <c r="G224" i="37"/>
  <c r="G136" i="37"/>
  <c r="H981" i="37"/>
  <c r="H917" i="37"/>
  <c r="H853" i="37"/>
  <c r="H795" i="37"/>
  <c r="H780" i="37"/>
  <c r="H746" i="37"/>
  <c r="H740" i="37"/>
  <c r="H724" i="37"/>
  <c r="H714" i="37"/>
  <c r="H708" i="37"/>
  <c r="H698" i="37"/>
  <c r="H692" i="37"/>
  <c r="H682" i="37"/>
  <c r="H676" i="37"/>
  <c r="H666" i="37"/>
  <c r="H660" i="37"/>
  <c r="H650" i="37"/>
  <c r="H804" i="37"/>
  <c r="H755" i="37"/>
  <c r="H778" i="37"/>
  <c r="H763" i="37"/>
  <c r="H748" i="37"/>
  <c r="H738" i="37"/>
  <c r="H732" i="37"/>
  <c r="H716" i="37"/>
  <c r="H700" i="37"/>
  <c r="H684" i="37"/>
  <c r="H668" i="37"/>
  <c r="H658" i="37"/>
  <c r="H652" i="37"/>
  <c r="G182" i="3"/>
  <c r="E182" i="3"/>
  <c r="B182" i="3"/>
  <c r="G167" i="3"/>
  <c r="E167" i="3"/>
  <c r="B167" i="3"/>
  <c r="G171" i="3"/>
  <c r="H185" i="3"/>
  <c r="G187" i="3"/>
  <c r="G197" i="3"/>
  <c r="E197" i="3"/>
  <c r="G172" i="3"/>
  <c r="E172" i="3"/>
  <c r="B172" i="3"/>
  <c r="G196" i="3"/>
  <c r="E196" i="3"/>
  <c r="B196" i="3"/>
  <c r="G192" i="3"/>
  <c r="E192" i="3"/>
  <c r="B192" i="3"/>
  <c r="G190" i="3"/>
  <c r="E190" i="3"/>
  <c r="B190" i="3"/>
  <c r="H187" i="3"/>
  <c r="G184" i="3"/>
  <c r="E184" i="3"/>
  <c r="B184" i="3"/>
  <c r="G195" i="3"/>
  <c r="E195" i="3"/>
  <c r="B195" i="3"/>
  <c r="M197" i="3"/>
  <c r="F197" i="3"/>
  <c r="G188" i="3"/>
  <c r="E188" i="3"/>
  <c r="B188" i="3"/>
  <c r="B26" i="3"/>
  <c r="G312" i="37"/>
  <c r="C120" i="37"/>
  <c r="G120" i="37"/>
  <c r="F130" i="1"/>
  <c r="D1453" i="37"/>
  <c r="G1560" i="37"/>
  <c r="D49" i="47"/>
  <c r="C1517" i="37"/>
  <c r="E13" i="27"/>
  <c r="K44" i="42"/>
  <c r="E205" i="3"/>
  <c r="B205" i="3"/>
  <c r="E187" i="3"/>
  <c r="B187" i="3"/>
  <c r="C159" i="37"/>
  <c r="H620" i="37"/>
  <c r="C1112" i="37"/>
  <c r="H1112" i="37"/>
  <c r="F140" i="27"/>
  <c r="E185" i="3"/>
  <c r="B185" i="3"/>
  <c r="H597" i="37"/>
  <c r="G597" i="37"/>
  <c r="C1047" i="37"/>
  <c r="H457" i="37"/>
  <c r="C509" i="37"/>
  <c r="F521" i="1"/>
  <c r="D346" i="37"/>
  <c r="E356" i="1"/>
  <c r="D345" i="37"/>
  <c r="E203" i="3"/>
  <c r="B203" i="3"/>
  <c r="H524" i="37"/>
  <c r="G524" i="37"/>
  <c r="H13" i="37"/>
  <c r="G13" i="37"/>
  <c r="C339" i="37"/>
  <c r="H339" i="37"/>
  <c r="F350" i="1"/>
  <c r="H1097" i="37"/>
  <c r="G1097" i="37"/>
  <c r="F402" i="1"/>
  <c r="C40" i="37"/>
  <c r="G40" i="37"/>
  <c r="F50" i="1"/>
  <c r="C148" i="37"/>
  <c r="G24" i="3"/>
  <c r="F158" i="1"/>
  <c r="H299" i="3"/>
  <c r="F269" i="1"/>
  <c r="G1499" i="37"/>
  <c r="C466" i="37"/>
  <c r="H466" i="37"/>
  <c r="F478" i="1"/>
  <c r="D1215" i="37"/>
  <c r="C1408" i="37"/>
  <c r="J52" i="42"/>
  <c r="C478" i="37"/>
  <c r="G478" i="37"/>
  <c r="F490" i="1"/>
  <c r="F112" i="1"/>
  <c r="H516" i="37"/>
  <c r="G516" i="37"/>
  <c r="H1322" i="37"/>
  <c r="G1322" i="37"/>
  <c r="C453" i="37"/>
  <c r="F465" i="1"/>
  <c r="H386" i="37"/>
  <c r="G386" i="37"/>
  <c r="D3" i="37"/>
  <c r="E293" i="3"/>
  <c r="B293" i="3"/>
  <c r="G460" i="37"/>
  <c r="H588" i="37"/>
  <c r="C1183" i="37"/>
  <c r="G299" i="3"/>
  <c r="E299" i="3"/>
  <c r="B299" i="3"/>
  <c r="G1127" i="37"/>
  <c r="C587" i="37"/>
  <c r="C415" i="37"/>
  <c r="D426" i="1"/>
  <c r="C414" i="37"/>
  <c r="G466" i="37"/>
  <c r="G148" i="37"/>
  <c r="H587" i="37"/>
  <c r="G587" i="37"/>
  <c r="H478" i="37"/>
  <c r="H40" i="37"/>
  <c r="G339" i="37"/>
  <c r="G671" i="37"/>
  <c r="H243" i="37"/>
  <c r="G243" i="37"/>
  <c r="E230" i="1"/>
  <c r="E139" i="1"/>
  <c r="G191" i="3"/>
  <c r="E191" i="3"/>
  <c r="B191" i="3"/>
  <c r="D130" i="37"/>
  <c r="G214" i="3"/>
  <c r="E214" i="3"/>
  <c r="B214" i="3"/>
  <c r="G210" i="3"/>
  <c r="E210" i="3"/>
  <c r="B210" i="3"/>
  <c r="G73" i="37"/>
  <c r="H73" i="37"/>
  <c r="E56" i="1"/>
  <c r="D46" i="37"/>
  <c r="D220" i="37"/>
  <c r="D129" i="37"/>
  <c r="F139" i="1"/>
  <c r="H130" i="37"/>
  <c r="G130" i="37"/>
  <c r="G6" i="3"/>
  <c r="I7" i="3"/>
  <c r="E7" i="3"/>
  <c r="B7" i="3"/>
  <c r="I14" i="3"/>
  <c r="H24" i="3"/>
  <c r="E24" i="3"/>
  <c r="B24" i="3"/>
  <c r="L307" i="3"/>
  <c r="F307" i="3"/>
  <c r="F304" i="3"/>
  <c r="H1262" i="37"/>
  <c r="G1220" i="37"/>
  <c r="G997" i="37"/>
  <c r="H997" i="37"/>
  <c r="H1278" i="37"/>
  <c r="G1264" i="37"/>
  <c r="G1247" i="37"/>
  <c r="G1229" i="37"/>
  <c r="F250" i="27"/>
  <c r="G1219" i="37"/>
  <c r="H1219" i="37"/>
  <c r="H1218" i="37"/>
  <c r="C1216" i="37"/>
  <c r="G1216" i="37"/>
  <c r="D243" i="27"/>
  <c r="C1215" i="37"/>
  <c r="G296" i="3"/>
  <c r="F84" i="27"/>
  <c r="C1056" i="37"/>
  <c r="H1030" i="37"/>
  <c r="G672" i="37"/>
  <c r="B280" i="3"/>
  <c r="H378" i="37"/>
  <c r="G378" i="37"/>
  <c r="F389" i="1"/>
  <c r="G379" i="37"/>
  <c r="H373" i="37"/>
  <c r="G373" i="37"/>
  <c r="C364" i="37"/>
  <c r="G366" i="37"/>
  <c r="D369" i="1"/>
  <c r="C358" i="37"/>
  <c r="G358" i="37"/>
  <c r="F423" i="1"/>
  <c r="D650" i="1"/>
  <c r="D649" i="1"/>
  <c r="H108" i="37"/>
  <c r="G108" i="37"/>
  <c r="H79" i="37"/>
  <c r="G79" i="37"/>
  <c r="G70" i="37"/>
  <c r="H70" i="37"/>
  <c r="F243" i="27"/>
  <c r="G1056" i="37"/>
  <c r="G364" i="37"/>
  <c r="H364" i="37"/>
  <c r="F369" i="1"/>
  <c r="C638" i="37"/>
  <c r="G638" i="37"/>
  <c r="C637" i="37"/>
  <c r="F649" i="1"/>
  <c r="G1155" i="37"/>
  <c r="E250" i="27"/>
  <c r="D1222" i="37"/>
  <c r="H1222" i="37"/>
  <c r="E242" i="27"/>
  <c r="D1214" i="37"/>
  <c r="D1227" i="37"/>
  <c r="E650" i="1"/>
  <c r="E649" i="1"/>
  <c r="D637" i="37"/>
  <c r="G411" i="37"/>
  <c r="H411" i="37"/>
  <c r="H412" i="37"/>
  <c r="D638" i="37"/>
  <c r="H638" i="37"/>
  <c r="F650" i="1"/>
  <c r="H1576" i="37"/>
  <c r="G1576" i="37"/>
  <c r="G1578" i="37"/>
  <c r="G1215" i="37"/>
  <c r="H1215" i="37"/>
  <c r="B197" i="3"/>
  <c r="D522" i="37"/>
  <c r="H259" i="37"/>
  <c r="G259" i="37"/>
  <c r="H391" i="37"/>
  <c r="G391" i="37"/>
  <c r="G220" i="37"/>
  <c r="H220" i="37"/>
  <c r="G135" i="37"/>
  <c r="H135" i="37"/>
  <c r="H358" i="37"/>
  <c r="H129" i="37"/>
  <c r="G129" i="37"/>
  <c r="G1096" i="37"/>
  <c r="H1096" i="37"/>
  <c r="D1153" i="37"/>
  <c r="H1153" i="37"/>
  <c r="K46" i="42"/>
  <c r="G298" i="3"/>
  <c r="E298" i="3"/>
  <c r="B298" i="3"/>
  <c r="C1167" i="37"/>
  <c r="F195" i="27"/>
  <c r="D181" i="27"/>
  <c r="G637" i="37"/>
  <c r="H637" i="37"/>
  <c r="K39" i="42"/>
  <c r="D2" i="37"/>
  <c r="H523" i="37"/>
  <c r="G523" i="37"/>
  <c r="H102" i="37"/>
  <c r="G102" i="37"/>
  <c r="H1384" i="37"/>
  <c r="G1384" i="37"/>
  <c r="C87" i="37"/>
  <c r="F97" i="1"/>
  <c r="D88" i="1"/>
  <c r="D12" i="1"/>
  <c r="C64" i="37"/>
  <c r="F74" i="1"/>
  <c r="C50" i="37"/>
  <c r="F60" i="1"/>
  <c r="H1216" i="37"/>
  <c r="F182" i="27"/>
  <c r="D985" i="37"/>
  <c r="H120" i="37"/>
  <c r="F599" i="1"/>
  <c r="G519" i="37"/>
  <c r="F124" i="27"/>
  <c r="F145" i="1"/>
  <c r="C192" i="37"/>
  <c r="H296" i="3"/>
  <c r="E296" i="3"/>
  <c r="B296" i="3"/>
  <c r="G1565" i="37"/>
  <c r="H1148" i="37"/>
  <c r="G1113" i="37"/>
  <c r="B294" i="3"/>
  <c r="H1393" i="37"/>
  <c r="D56" i="47"/>
  <c r="B297" i="3"/>
  <c r="H991" i="37"/>
  <c r="G1007" i="37"/>
  <c r="H1007" i="37"/>
  <c r="H1023" i="37"/>
  <c r="D1041" i="37"/>
  <c r="G1041" i="37"/>
  <c r="F69" i="27"/>
  <c r="D263" i="27"/>
  <c r="C1236" i="37"/>
  <c r="F264" i="27"/>
  <c r="H1470" i="37"/>
  <c r="G1470" i="37"/>
  <c r="C1424" i="37"/>
  <c r="F137" i="36"/>
  <c r="D136" i="36"/>
  <c r="C1416" i="37"/>
  <c r="F129" i="36"/>
  <c r="H1355" i="37"/>
  <c r="G1355" i="37"/>
  <c r="D1300" i="37"/>
  <c r="G1300" i="37"/>
  <c r="E12" i="36"/>
  <c r="F13" i="36"/>
  <c r="H1211" i="37"/>
  <c r="G1211" i="37"/>
  <c r="D1223" i="37"/>
  <c r="H1223" i="37"/>
  <c r="F251" i="27"/>
  <c r="C571" i="37"/>
  <c r="F583" i="1"/>
  <c r="D573" i="1"/>
  <c r="H204" i="3"/>
  <c r="G204" i="3"/>
  <c r="E204" i="3"/>
  <c r="B204" i="3"/>
  <c r="G208" i="3"/>
  <c r="E208" i="3"/>
  <c r="B208" i="3"/>
  <c r="C557" i="37"/>
  <c r="F569" i="1"/>
  <c r="C532" i="37"/>
  <c r="F544" i="1"/>
  <c r="D513" i="37"/>
  <c r="E521" i="1"/>
  <c r="D509" i="37"/>
  <c r="H484" i="37"/>
  <c r="G484" i="37"/>
  <c r="C347" i="37"/>
  <c r="F358" i="1"/>
  <c r="D357" i="1"/>
  <c r="D331" i="37"/>
  <c r="F342" i="1"/>
  <c r="D307" i="37"/>
  <c r="E317" i="1"/>
  <c r="C299" i="37"/>
  <c r="D305" i="1"/>
  <c r="F310" i="1"/>
  <c r="D264" i="37"/>
  <c r="F274" i="1"/>
  <c r="D227" i="37"/>
  <c r="F237" i="1"/>
  <c r="D212" i="37"/>
  <c r="F222" i="1"/>
  <c r="E221" i="1"/>
  <c r="D211" i="37"/>
  <c r="H211" i="37"/>
  <c r="D184" i="37"/>
  <c r="E169" i="1"/>
  <c r="C275" i="37"/>
  <c r="F285" i="1"/>
  <c r="C255" i="37"/>
  <c r="D258" i="1"/>
  <c r="C236" i="37"/>
  <c r="F246" i="1"/>
  <c r="C1013" i="37"/>
  <c r="F41" i="27"/>
  <c r="H1550" i="37"/>
  <c r="G1550" i="37"/>
  <c r="C116" i="37"/>
  <c r="F126" i="1"/>
  <c r="G33" i="37"/>
  <c r="H33" i="37"/>
  <c r="D242" i="27"/>
  <c r="H202" i="3"/>
  <c r="F211" i="27"/>
  <c r="F535" i="1"/>
  <c r="G1519" i="37"/>
  <c r="D415" i="37"/>
  <c r="H415" i="37"/>
  <c r="D1183" i="37"/>
  <c r="H1183" i="37"/>
  <c r="H1019" i="37"/>
  <c r="G19" i="37"/>
  <c r="G1157" i="37"/>
  <c r="F230" i="1"/>
  <c r="G202" i="3"/>
  <c r="D534" i="1"/>
  <c r="G619" i="37"/>
  <c r="C3" i="37"/>
  <c r="D74" i="27"/>
  <c r="D56" i="1"/>
  <c r="G183" i="3"/>
  <c r="E183" i="3"/>
  <c r="B183" i="3"/>
  <c r="H1401" i="37"/>
  <c r="F47" i="27"/>
  <c r="E45" i="33"/>
  <c r="H1041" i="37"/>
  <c r="G1376" i="37"/>
  <c r="H1376" i="37"/>
  <c r="H1348" i="37"/>
  <c r="G1316" i="37"/>
  <c r="H1307" i="37"/>
  <c r="G1307" i="37"/>
  <c r="D157" i="1"/>
  <c r="H574" i="37"/>
  <c r="H1475" i="37"/>
  <c r="D18" i="27"/>
  <c r="D1412" i="37"/>
  <c r="H1412" i="37"/>
  <c r="F125" i="36"/>
  <c r="E121" i="36"/>
  <c r="F121" i="36"/>
  <c r="C1388" i="37"/>
  <c r="F101" i="36"/>
  <c r="D96" i="36"/>
  <c r="D1369" i="37"/>
  <c r="H1369" i="37"/>
  <c r="F82" i="36"/>
  <c r="D1330" i="37"/>
  <c r="F43" i="36"/>
  <c r="E42" i="36"/>
  <c r="C1344" i="37"/>
  <c r="F57" i="36"/>
  <c r="D42" i="36"/>
  <c r="C1304" i="37"/>
  <c r="F17" i="36"/>
  <c r="D12" i="36"/>
  <c r="F281" i="3"/>
  <c r="C1175" i="37"/>
  <c r="F203" i="27"/>
  <c r="E93" i="27"/>
  <c r="F94" i="27"/>
  <c r="G1540" i="37"/>
  <c r="H1540" i="37"/>
  <c r="G198" i="3"/>
  <c r="E198" i="3"/>
  <c r="B198" i="3"/>
  <c r="B290" i="3"/>
  <c r="B287" i="3"/>
  <c r="F19" i="27"/>
  <c r="D1424" i="37"/>
  <c r="F255" i="27"/>
  <c r="C1227" i="37"/>
  <c r="G568" i="37"/>
  <c r="H232" i="37"/>
  <c r="J57" i="42"/>
  <c r="H1168" i="37"/>
  <c r="G412" i="37"/>
  <c r="H1120" i="37"/>
  <c r="G1493" i="37"/>
  <c r="H1493" i="37"/>
  <c r="H971" i="37"/>
  <c r="G971" i="37"/>
  <c r="H969" i="37"/>
  <c r="G969" i="37"/>
  <c r="H939" i="37"/>
  <c r="G939" i="37"/>
  <c r="H925" i="37"/>
  <c r="G925" i="37"/>
  <c r="H847" i="37"/>
  <c r="G847" i="37"/>
  <c r="H789" i="37"/>
  <c r="G789" i="37"/>
  <c r="H663" i="37"/>
  <c r="G663" i="37"/>
  <c r="H659" i="37"/>
  <c r="G659" i="37"/>
  <c r="H657" i="37"/>
  <c r="G657" i="37"/>
  <c r="H1545" i="37"/>
  <c r="E465" i="1"/>
  <c r="G1474" i="37"/>
  <c r="G1462" i="37"/>
  <c r="G1447" i="37"/>
  <c r="G1270" i="37"/>
  <c r="G1262" i="37"/>
  <c r="G1258" i="37"/>
  <c r="G1254" i="37"/>
  <c r="G1250" i="37"/>
  <c r="G1246" i="37"/>
  <c r="G930" i="37"/>
  <c r="G767" i="37"/>
  <c r="G666" i="37"/>
  <c r="H983" i="37"/>
  <c r="G983" i="37"/>
  <c r="H941" i="37"/>
  <c r="G941" i="37"/>
  <c r="H903" i="37"/>
  <c r="G903" i="37"/>
  <c r="H883" i="37"/>
  <c r="G883" i="37"/>
  <c r="H879" i="37"/>
  <c r="G879" i="37"/>
  <c r="H855" i="37"/>
  <c r="G855" i="37"/>
  <c r="H768" i="37"/>
  <c r="G768" i="37"/>
  <c r="B286" i="3"/>
  <c r="G1555" i="37"/>
  <c r="H1279" i="37"/>
  <c r="G1279" i="37"/>
  <c r="G878" i="37"/>
  <c r="G821" i="37"/>
  <c r="G784" i="37"/>
  <c r="H911" i="37"/>
  <c r="G911" i="37"/>
  <c r="H841" i="37"/>
  <c r="G841" i="37"/>
  <c r="H704" i="37"/>
  <c r="G704" i="37"/>
  <c r="H694" i="37"/>
  <c r="G694" i="37"/>
  <c r="G1573" i="37"/>
  <c r="G1525" i="37"/>
  <c r="G1464" i="37"/>
  <c r="G1451" i="37"/>
  <c r="G1272" i="37"/>
  <c r="G1268" i="37"/>
  <c r="G1260" i="37"/>
  <c r="G1256" i="37"/>
  <c r="G1252" i="37"/>
  <c r="G1248" i="37"/>
  <c r="G978" i="37"/>
  <c r="G934" i="37"/>
  <c r="G872" i="37"/>
  <c r="G823" i="37"/>
  <c r="H923" i="37"/>
  <c r="G923" i="37"/>
  <c r="H897" i="37"/>
  <c r="G897" i="37"/>
  <c r="H865" i="37"/>
  <c r="G865" i="37"/>
  <c r="H814" i="37"/>
  <c r="G814" i="37"/>
  <c r="H726" i="37"/>
  <c r="G726" i="37"/>
  <c r="H951" i="37"/>
  <c r="H946" i="37"/>
  <c r="H930" i="37"/>
  <c r="H874" i="37"/>
  <c r="H867" i="37"/>
  <c r="H797" i="37"/>
  <c r="H752" i="37"/>
  <c r="H744" i="37"/>
  <c r="H734" i="37"/>
  <c r="H678" i="37"/>
  <c r="E133" i="3"/>
  <c r="B133" i="3"/>
  <c r="E106" i="3"/>
  <c r="B106" i="3"/>
  <c r="H158" i="37"/>
  <c r="G158" i="37"/>
  <c r="H14" i="37"/>
  <c r="G14" i="37"/>
  <c r="H979" i="37"/>
  <c r="H977" i="37"/>
  <c r="H942" i="37"/>
  <c r="H940" i="37"/>
  <c r="H926" i="37"/>
  <c r="H924" i="37"/>
  <c r="H884" i="37"/>
  <c r="H870" i="37"/>
  <c r="H829" i="37"/>
  <c r="H815" i="37"/>
  <c r="H727" i="37"/>
  <c r="H720" i="37"/>
  <c r="H712" i="37"/>
  <c r="H938" i="37"/>
  <c r="H922" i="37"/>
  <c r="H920" i="37"/>
  <c r="H915" i="37"/>
  <c r="H859" i="37"/>
  <c r="H836" i="37"/>
  <c r="H827" i="37"/>
  <c r="H803" i="37"/>
  <c r="H794" i="37"/>
  <c r="H774" i="37"/>
  <c r="E127" i="3"/>
  <c r="B127" i="3"/>
  <c r="H1138" i="37"/>
  <c r="H1022" i="37"/>
  <c r="E131" i="3"/>
  <c r="B131" i="3"/>
  <c r="E114" i="3"/>
  <c r="B114" i="3"/>
  <c r="E95" i="3"/>
  <c r="B95" i="3"/>
  <c r="E79" i="3"/>
  <c r="B79" i="3"/>
  <c r="E68" i="3"/>
  <c r="B68" i="3"/>
  <c r="E55" i="3"/>
  <c r="H151" i="37"/>
  <c r="H88" i="37"/>
  <c r="C2" i="37"/>
  <c r="J39" i="42"/>
  <c r="F12" i="1"/>
  <c r="G50" i="37"/>
  <c r="H50" i="37"/>
  <c r="G211" i="37"/>
  <c r="G1167" i="37"/>
  <c r="H1167" i="37"/>
  <c r="G1183" i="37"/>
  <c r="B55" i="3"/>
  <c r="H1227" i="37"/>
  <c r="G1227" i="37"/>
  <c r="D1329" i="37"/>
  <c r="G1329" i="37"/>
  <c r="K50" i="42"/>
  <c r="G236" i="37"/>
  <c r="H236" i="37"/>
  <c r="G299" i="37"/>
  <c r="H299" i="37"/>
  <c r="G331" i="37"/>
  <c r="H331" i="37"/>
  <c r="C1329" i="37"/>
  <c r="J50" i="42"/>
  <c r="F42" i="36"/>
  <c r="F96" i="36"/>
  <c r="C1383" i="37"/>
  <c r="D1469" i="37"/>
  <c r="K57" i="42"/>
  <c r="H3" i="37"/>
  <c r="G3" i="37"/>
  <c r="E202" i="3"/>
  <c r="B202" i="3"/>
  <c r="C1214" i="37"/>
  <c r="J47" i="42"/>
  <c r="H116" i="37"/>
  <c r="G116" i="37"/>
  <c r="F258" i="1"/>
  <c r="C248" i="37"/>
  <c r="F169" i="1"/>
  <c r="E157" i="1"/>
  <c r="D159" i="37"/>
  <c r="H212" i="37"/>
  <c r="G212" i="37"/>
  <c r="G264" i="37"/>
  <c r="H264" i="37"/>
  <c r="D306" i="37"/>
  <c r="E304" i="1"/>
  <c r="F317" i="1"/>
  <c r="D356" i="1"/>
  <c r="C346" i="37"/>
  <c r="F357" i="1"/>
  <c r="G532" i="37"/>
  <c r="H532" i="37"/>
  <c r="H571" i="37"/>
  <c r="G571" i="37"/>
  <c r="C1423" i="37"/>
  <c r="F136" i="36"/>
  <c r="F221" i="1"/>
  <c r="G87" i="37"/>
  <c r="H87" i="37"/>
  <c r="G415" i="37"/>
  <c r="E426" i="1"/>
  <c r="D453" i="37"/>
  <c r="G1175" i="37"/>
  <c r="H1175" i="37"/>
  <c r="G1304" i="37"/>
  <c r="H1304" i="37"/>
  <c r="G1369" i="37"/>
  <c r="H275" i="37"/>
  <c r="G275" i="37"/>
  <c r="H1416" i="37"/>
  <c r="G1416" i="37"/>
  <c r="D1065" i="37"/>
  <c r="F93" i="27"/>
  <c r="J49" i="42"/>
  <c r="F12" i="36"/>
  <c r="C1299" i="37"/>
  <c r="D148" i="36"/>
  <c r="H1330" i="37"/>
  <c r="G1330" i="37"/>
  <c r="C147" i="37"/>
  <c r="F157" i="1"/>
  <c r="J40" i="42"/>
  <c r="D295" i="1"/>
  <c r="C46" i="37"/>
  <c r="F56" i="1"/>
  <c r="G1013" i="37"/>
  <c r="H1013" i="37"/>
  <c r="H255" i="37"/>
  <c r="G255" i="37"/>
  <c r="G184" i="37"/>
  <c r="H184" i="37"/>
  <c r="H307" i="37"/>
  <c r="G307" i="37"/>
  <c r="H509" i="37"/>
  <c r="G509" i="37"/>
  <c r="G1236" i="37"/>
  <c r="H1236" i="37"/>
  <c r="H192" i="37"/>
  <c r="G192" i="37"/>
  <c r="H64" i="37"/>
  <c r="G64" i="37"/>
  <c r="F181" i="27"/>
  <c r="J46" i="42"/>
  <c r="D180" i="27"/>
  <c r="C1153" i="37"/>
  <c r="H1300" i="37"/>
  <c r="H1344" i="37"/>
  <c r="G1344" i="37"/>
  <c r="G1388" i="37"/>
  <c r="H1388" i="37"/>
  <c r="C990" i="37"/>
  <c r="F18" i="27"/>
  <c r="D13" i="27"/>
  <c r="J45" i="42"/>
  <c r="C1046" i="37"/>
  <c r="D642" i="1"/>
  <c r="F534" i="1"/>
  <c r="C522" i="37"/>
  <c r="D641" i="1"/>
  <c r="H227" i="37"/>
  <c r="G227" i="37"/>
  <c r="C294" i="37"/>
  <c r="F305" i="1"/>
  <c r="D304" i="1"/>
  <c r="H347" i="37"/>
  <c r="G347" i="37"/>
  <c r="H513" i="37"/>
  <c r="G513" i="37"/>
  <c r="G557" i="37"/>
  <c r="H557" i="37"/>
  <c r="F573" i="1"/>
  <c r="C561" i="37"/>
  <c r="D1299" i="37"/>
  <c r="K49" i="42"/>
  <c r="G1424" i="37"/>
  <c r="H1424" i="37"/>
  <c r="C1235" i="37"/>
  <c r="F263" i="27"/>
  <c r="C1524" i="37"/>
  <c r="D50" i="47"/>
  <c r="C78" i="37"/>
  <c r="F88" i="1"/>
  <c r="K62" i="42"/>
  <c r="C1518" i="37"/>
  <c r="H1524" i="37"/>
  <c r="G1524" i="37"/>
  <c r="H522" i="37"/>
  <c r="G522" i="37"/>
  <c r="H990" i="37"/>
  <c r="G990" i="37"/>
  <c r="H1299" i="37"/>
  <c r="G1299" i="37"/>
  <c r="D414" i="37"/>
  <c r="E641" i="1"/>
  <c r="D629" i="37"/>
  <c r="F426" i="1"/>
  <c r="E642" i="1"/>
  <c r="D630" i="37"/>
  <c r="H78" i="37"/>
  <c r="G78" i="37"/>
  <c r="G1235" i="37"/>
  <c r="H1235" i="37"/>
  <c r="H561" i="37"/>
  <c r="G561" i="37"/>
  <c r="C293" i="37"/>
  <c r="F304" i="1"/>
  <c r="D413" i="1"/>
  <c r="C630" i="37"/>
  <c r="F642" i="1"/>
  <c r="F13" i="27"/>
  <c r="J44" i="42"/>
  <c r="C985" i="37"/>
  <c r="D12" i="27"/>
  <c r="H46" i="37"/>
  <c r="G46" i="37"/>
  <c r="H147" i="37"/>
  <c r="G1423" i="37"/>
  <c r="H1423" i="37"/>
  <c r="D147" i="37"/>
  <c r="G147" i="37"/>
  <c r="E295" i="1"/>
  <c r="K40" i="42"/>
  <c r="C629" i="37"/>
  <c r="F641" i="1"/>
  <c r="C1152" i="37"/>
  <c r="D297" i="1"/>
  <c r="D419" i="1"/>
  <c r="F295" i="1"/>
  <c r="C285" i="37"/>
  <c r="C1435" i="37"/>
  <c r="J53" i="42"/>
  <c r="H453" i="37"/>
  <c r="G453" i="37"/>
  <c r="E414" i="1"/>
  <c r="D403" i="37"/>
  <c r="D293" i="37"/>
  <c r="E413" i="1"/>
  <c r="D402" i="37"/>
  <c r="E418" i="1"/>
  <c r="G1469" i="37"/>
  <c r="H1469" i="37"/>
  <c r="D418" i="1"/>
  <c r="G248" i="37"/>
  <c r="H248" i="37"/>
  <c r="H1329" i="37"/>
  <c r="D296" i="1"/>
  <c r="H294" i="37"/>
  <c r="G294" i="37"/>
  <c r="H346" i="37"/>
  <c r="G346" i="37"/>
  <c r="G306" i="37"/>
  <c r="H306" i="37"/>
  <c r="H1065" i="37"/>
  <c r="G1065" i="37"/>
  <c r="F356" i="1"/>
  <c r="D414" i="1"/>
  <c r="C345" i="37"/>
  <c r="H159" i="37"/>
  <c r="G159" i="37"/>
  <c r="H2" i="37"/>
  <c r="G2" i="37"/>
  <c r="D407" i="37"/>
  <c r="E645" i="1"/>
  <c r="C287" i="37"/>
  <c r="F297" i="1"/>
  <c r="C984" i="37"/>
  <c r="G282" i="3"/>
  <c r="H293" i="37"/>
  <c r="G293" i="37"/>
  <c r="G985" i="37"/>
  <c r="H985" i="37"/>
  <c r="H630" i="37"/>
  <c r="G630" i="37"/>
  <c r="G629" i="37"/>
  <c r="H629" i="37"/>
  <c r="E419" i="1"/>
  <c r="E297" i="1"/>
  <c r="D287" i="37"/>
  <c r="D285" i="37"/>
  <c r="E296" i="1"/>
  <c r="D286" i="37"/>
  <c r="C402" i="37"/>
  <c r="F413" i="1"/>
  <c r="H414" i="37"/>
  <c r="G414" i="37"/>
  <c r="G1518" i="37"/>
  <c r="H1518" i="37"/>
  <c r="C403" i="37"/>
  <c r="F414" i="1"/>
  <c r="H345" i="37"/>
  <c r="G345" i="37"/>
  <c r="F296" i="1"/>
  <c r="C286" i="37"/>
  <c r="D645" i="1"/>
  <c r="D420" i="1"/>
  <c r="F418" i="1"/>
  <c r="C407" i="37"/>
  <c r="C408" i="37"/>
  <c r="D646" i="1"/>
  <c r="D421" i="1"/>
  <c r="F419" i="1"/>
  <c r="H285" i="37"/>
  <c r="C410" i="37"/>
  <c r="F646" i="1"/>
  <c r="D648" i="1"/>
  <c r="C634" i="37"/>
  <c r="C409" i="37"/>
  <c r="F420" i="1"/>
  <c r="H402" i="37"/>
  <c r="G402" i="37"/>
  <c r="G285" i="37"/>
  <c r="D633" i="37"/>
  <c r="D408" i="37"/>
  <c r="E421" i="1"/>
  <c r="D410" i="37"/>
  <c r="E646" i="1"/>
  <c r="H287" i="37"/>
  <c r="G287" i="37"/>
  <c r="E420" i="1"/>
  <c r="D409" i="37"/>
  <c r="G403" i="37"/>
  <c r="H403" i="37"/>
  <c r="G408" i="37"/>
  <c r="H408" i="37"/>
  <c r="C633" i="37"/>
  <c r="D647" i="1"/>
  <c r="F645" i="1"/>
  <c r="G407" i="37"/>
  <c r="H407" i="37"/>
  <c r="G286" i="37"/>
  <c r="H286" i="37"/>
  <c r="G409" i="37"/>
  <c r="H409" i="37"/>
  <c r="F421" i="1"/>
  <c r="F647" i="1"/>
  <c r="C635" i="37"/>
  <c r="D651" i="1"/>
  <c r="H633" i="37"/>
  <c r="G633" i="37"/>
  <c r="E648" i="1"/>
  <c r="D634" i="37"/>
  <c r="H634" i="37"/>
  <c r="E647" i="1"/>
  <c r="G634" i="37"/>
  <c r="G410" i="37"/>
  <c r="H410" i="37"/>
  <c r="D652" i="1"/>
  <c r="C636" i="37"/>
  <c r="F648" i="1"/>
  <c r="H636" i="37"/>
  <c r="D635" i="37"/>
  <c r="E651" i="1"/>
  <c r="J42" i="42"/>
  <c r="C640" i="37"/>
  <c r="C639" i="37"/>
  <c r="J41" i="42"/>
  <c r="F651" i="1"/>
  <c r="Q19" i="3"/>
  <c r="E652" i="1"/>
  <c r="D636" i="37"/>
  <c r="G636" i="37"/>
  <c r="G635" i="37"/>
  <c r="H635" i="37"/>
  <c r="G164" i="3"/>
  <c r="E164" i="3"/>
  <c r="B164" i="3"/>
  <c r="D640" i="37"/>
  <c r="K42" i="42"/>
  <c r="G639" i="37"/>
  <c r="F652" i="1"/>
  <c r="H640" i="37"/>
  <c r="G640" i="37"/>
  <c r="K41" i="42"/>
  <c r="D639" i="37"/>
  <c r="H639" i="37"/>
  <c r="D1437" i="37"/>
  <c r="G1223" i="37"/>
  <c r="G1222" i="37"/>
  <c r="H1214" i="37"/>
  <c r="G1214" i="37"/>
  <c r="E180" i="27"/>
  <c r="F242" i="27"/>
  <c r="K47" i="42"/>
  <c r="H1124" i="37"/>
  <c r="G1124" i="37"/>
  <c r="G1139" i="37"/>
  <c r="F152" i="27"/>
  <c r="G1154" i="37"/>
  <c r="H1154" i="37"/>
  <c r="G1153" i="37"/>
  <c r="G1412" i="37"/>
  <c r="G1383" i="37"/>
  <c r="H1383" i="37"/>
  <c r="D1408" i="37"/>
  <c r="H1408" i="37"/>
  <c r="E148" i="36"/>
  <c r="F148" i="36"/>
  <c r="K52" i="42"/>
  <c r="B29" i="42"/>
  <c r="G1409" i="37"/>
  <c r="H1409" i="37"/>
  <c r="D1152" i="37"/>
  <c r="F180" i="27"/>
  <c r="G1408" i="37"/>
  <c r="K53" i="42"/>
  <c r="D1435" i="37"/>
  <c r="K3" i="3"/>
  <c r="K4" i="37"/>
  <c r="L4" i="37"/>
  <c r="G1152" i="37"/>
  <c r="H1152" i="37"/>
  <c r="G1435" i="37"/>
  <c r="G310" i="3"/>
  <c r="E310" i="3"/>
  <c r="B310" i="3"/>
  <c r="H1435" i="37"/>
  <c r="G309" i="3"/>
  <c r="E309" i="3"/>
  <c r="E4" i="36"/>
  <c r="L35" i="37"/>
  <c r="B309" i="3"/>
  <c r="E308" i="3"/>
  <c r="E29" i="42"/>
  <c r="G1481" i="37"/>
  <c r="H1481" i="37"/>
  <c r="G1517" i="37"/>
  <c r="H1517" i="37"/>
  <c r="G1483" i="37"/>
  <c r="B33" i="42"/>
  <c r="G302" i="3"/>
  <c r="E302" i="3"/>
  <c r="B302" i="3"/>
  <c r="H1483" i="37"/>
  <c r="C4" i="47"/>
  <c r="L37" i="37"/>
  <c r="K61" i="42"/>
  <c r="G303" i="3"/>
  <c r="E303" i="3"/>
  <c r="B303" i="3"/>
  <c r="N3" i="3"/>
  <c r="K6" i="37"/>
  <c r="G301" i="3"/>
  <c r="E301" i="3"/>
  <c r="B301" i="3"/>
  <c r="E300" i="3"/>
  <c r="E33" i="42"/>
  <c r="H1050" i="37"/>
  <c r="E75" i="27"/>
  <c r="E74" i="27"/>
  <c r="F76" i="27"/>
  <c r="H643" i="37"/>
  <c r="H1460" i="37"/>
  <c r="E12" i="33"/>
  <c r="D1436" i="37"/>
  <c r="K55" i="42"/>
  <c r="G1438" i="37"/>
  <c r="H1438" i="37"/>
  <c r="D13" i="33"/>
  <c r="C1437" i="37"/>
  <c r="H1454" i="37"/>
  <c r="G1454" i="37"/>
  <c r="D29" i="33"/>
  <c r="F75" i="27"/>
  <c r="D1047" i="37"/>
  <c r="G1047" i="37"/>
  <c r="G1437" i="37"/>
  <c r="H1437" i="37"/>
  <c r="C1453" i="37"/>
  <c r="D12" i="33"/>
  <c r="J56" i="42"/>
  <c r="H1047" i="37"/>
  <c r="J55" i="42"/>
  <c r="C1436" i="37"/>
  <c r="H1453" i="37"/>
  <c r="G1453" i="37"/>
  <c r="G307" i="3"/>
  <c r="E307" i="3"/>
  <c r="B307" i="3"/>
  <c r="G1436" i="37"/>
  <c r="H1436" i="37"/>
  <c r="G305" i="3"/>
  <c r="E305" i="3"/>
  <c r="G306" i="3"/>
  <c r="E306" i="3"/>
  <c r="B306" i="3"/>
  <c r="D4" i="33"/>
  <c r="L36" i="37"/>
  <c r="B305" i="3"/>
  <c r="E304" i="3"/>
  <c r="E31" i="42"/>
  <c r="D1046" i="37"/>
  <c r="F74" i="27"/>
  <c r="K45" i="42"/>
  <c r="E12" i="27"/>
  <c r="H1048" i="37"/>
  <c r="G1048" i="37"/>
  <c r="G644" i="37"/>
  <c r="B25" i="42"/>
  <c r="H645" i="37"/>
  <c r="G645" i="37"/>
  <c r="G288" i="3"/>
  <c r="E288" i="3"/>
  <c r="B288" i="3"/>
  <c r="F12" i="27"/>
  <c r="D984" i="37"/>
  <c r="H282" i="3"/>
  <c r="E282" i="3"/>
  <c r="G1046" i="37"/>
  <c r="H1046" i="37"/>
  <c r="E4" i="1"/>
  <c r="L33" i="37"/>
  <c r="H165" i="3"/>
  <c r="G165" i="3"/>
  <c r="E165" i="3"/>
  <c r="L2" i="37"/>
  <c r="J3" i="3"/>
  <c r="K2" i="37"/>
  <c r="B282" i="3"/>
  <c r="H984" i="37"/>
  <c r="G984" i="37"/>
  <c r="B27" i="42"/>
  <c r="B165" i="3"/>
  <c r="L278" i="3"/>
  <c r="G22" i="3"/>
  <c r="M278" i="3"/>
  <c r="H22" i="3"/>
  <c r="E4" i="27"/>
  <c r="L34" i="37"/>
  <c r="L28" i="37"/>
  <c r="G8" i="3"/>
  <c r="E8" i="3"/>
  <c r="B8" i="3"/>
  <c r="J6" i="42"/>
  <c r="K28" i="37"/>
  <c r="G289" i="3"/>
  <c r="E289" i="3"/>
  <c r="L29" i="37"/>
  <c r="K29" i="37"/>
  <c r="M3" i="3"/>
  <c r="L3" i="37"/>
  <c r="K3" i="37"/>
  <c r="E22" i="3"/>
  <c r="B22" i="3"/>
  <c r="F278" i="3"/>
  <c r="H19" i="3"/>
  <c r="I21" i="3"/>
  <c r="K16" i="3"/>
  <c r="J17" i="3"/>
  <c r="I10" i="3"/>
  <c r="J16" i="3"/>
  <c r="H21" i="3"/>
  <c r="I12" i="3"/>
  <c r="E12" i="3"/>
  <c r="B12" i="3"/>
  <c r="H6" i="3"/>
  <c r="E6" i="3"/>
  <c r="B6" i="3"/>
  <c r="I16" i="3"/>
  <c r="K14" i="3"/>
  <c r="J13" i="3"/>
  <c r="J12" i="3"/>
  <c r="H20" i="3"/>
  <c r="J15" i="3"/>
  <c r="J9" i="3"/>
  <c r="M20" i="3"/>
  <c r="K9" i="3"/>
  <c r="J11" i="3"/>
  <c r="I13" i="3"/>
  <c r="E13" i="3"/>
  <c r="B13" i="3"/>
  <c r="L20" i="3"/>
  <c r="F20" i="3"/>
  <c r="K11" i="3"/>
  <c r="K15" i="3"/>
  <c r="G19" i="3"/>
  <c r="E19" i="3"/>
  <c r="K12" i="3"/>
  <c r="I17" i="3"/>
  <c r="K13" i="3"/>
  <c r="K10" i="3"/>
  <c r="J21" i="3"/>
  <c r="G20" i="3"/>
  <c r="E20" i="3"/>
  <c r="B20" i="3"/>
  <c r="M19" i="3"/>
  <c r="I11" i="3"/>
  <c r="E11" i="3"/>
  <c r="B11" i="3"/>
  <c r="L19" i="3"/>
  <c r="J10" i="3"/>
  <c r="K17" i="3"/>
  <c r="I15" i="3"/>
  <c r="E15" i="3"/>
  <c r="B15" i="3"/>
  <c r="I9" i="3"/>
  <c r="J14" i="3"/>
  <c r="E14" i="3"/>
  <c r="B14" i="3"/>
  <c r="G21" i="3"/>
  <c r="E21" i="3"/>
  <c r="B21" i="3"/>
  <c r="B289" i="3"/>
  <c r="E281" i="3"/>
  <c r="E27" i="42"/>
  <c r="B278" i="3"/>
  <c r="E18" i="3"/>
  <c r="E17" i="3"/>
  <c r="B17" i="3"/>
  <c r="E16" i="3"/>
  <c r="B16" i="3"/>
  <c r="E9" i="3"/>
  <c r="F19" i="3"/>
  <c r="F18" i="3"/>
  <c r="E10" i="3"/>
  <c r="B10" i="3"/>
  <c r="B9" i="3"/>
  <c r="E4" i="3"/>
  <c r="B19" i="3"/>
  <c r="F23" i="3" l="1"/>
  <c r="F3" i="3" s="1"/>
  <c r="B220" i="3"/>
  <c r="E23" i="3"/>
  <c r="B30" i="3"/>
  <c r="E25" i="42" l="1"/>
  <c r="E3" i="3"/>
  <c r="K30" i="37" l="1"/>
  <c r="H35" i="42"/>
  <c r="A2"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<sst xmlns="http://schemas.openxmlformats.org/spreadsheetml/2006/main" count="4813" uniqueCount="4334">
  <si>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Račun iz rač. plana</t>
  </si>
  <si>
    <t>ZAVOD ZA SIGURNOST INFORMACIJSKIH SUSTAVA</t>
  </si>
  <si>
    <t>Trgovina na veliko tekstilom</t>
  </si>
  <si>
    <r>
      <t xml:space="preserve">Razina </t>
    </r>
    <r>
      <rPr>
        <b/>
        <sz val="10"/>
        <rFont val="Arial"/>
        <family val="2"/>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</si>
  <si>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</si>
  <si>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family val="2"/>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</si>
  <si>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family val="2"/>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</si>
  <si>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</si>
  <si>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family val="2"/>
        <charset val="238"/>
      </rPr>
      <t xml:space="preserve"> na razini 11 i </t>
    </r>
    <r>
      <rPr>
        <b/>
        <sz val="10"/>
        <color indexed="10"/>
        <rFont val="Arial"/>
        <family val="2"/>
        <charset val="238"/>
      </rPr>
      <t>47053</t>
    </r>
    <r>
      <rPr>
        <sz val="10"/>
        <rFont val="Arial"/>
        <family val="2"/>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</si>
  <si>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</si>
  <si>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</si>
  <si>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</si>
  <si>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</si>
  <si>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</si>
  <si>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</si>
  <si>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</si>
  <si>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</si>
  <si>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</si>
  <si>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</si>
  <si>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</si>
  <si>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</si>
  <si>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</si>
  <si>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</si>
  <si>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</si>
  <si>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</si>
  <si>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</si>
  <si>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</si>
  <si>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</si>
  <si>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</si>
  <si>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</si>
  <si>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</si>
  <si>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</si>
  <si>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</si>
  <si>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</si>
  <si>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</si>
  <si>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</si>
  <si>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</si>
  <si>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</si>
  <si>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</si>
  <si>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</si>
  <si>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</si>
  <si>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</si>
  <si>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</si>
  <si>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</si>
  <si>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</si>
  <si>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</si>
  <si>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</si>
  <si>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</si>
  <si>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</si>
  <si>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</si>
  <si>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</si>
  <si>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</si>
  <si>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</si>
  <si>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</si>
  <si>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</si>
  <si>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</si>
  <si>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</si>
  <si>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</si>
  <si>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</si>
  <si>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</si>
  <si>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</si>
  <si>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</si>
  <si>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</si>
  <si>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</si>
  <si>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</si>
  <si>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</si>
  <si>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</si>
  <si>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</si>
  <si>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</si>
  <si>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</si>
  <si>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</si>
  <si>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</si>
  <si>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</si>
  <si>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</si>
  <si>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</si>
  <si>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</si>
  <si>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</si>
  <si>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</si>
  <si>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</si>
  <si>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</si>
  <si>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</si>
  <si>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</si>
  <si>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</si>
  <si>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</si>
  <si>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</si>
  <si>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</si>
  <si>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</si>
  <si>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</si>
  <si>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</si>
  <si>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</si>
  <si>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</si>
  <si>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</si>
  <si>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</si>
  <si>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</si>
  <si>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</si>
  <si>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</si>
  <si>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</si>
  <si>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</si>
  <si>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</si>
  <si>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</si>
  <si>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</si>
  <si>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</si>
  <si>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</si>
  <si>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</si>
  <si>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</si>
  <si>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</si>
  <si>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</si>
  <si>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</si>
  <si>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</si>
  <si>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</si>
  <si>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</si>
  <si>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</si>
  <si>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</si>
  <si>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</si>
  <si>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</si>
  <si>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</si>
  <si>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</si>
  <si>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</si>
  <si>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</si>
  <si>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</si>
  <si>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</si>
  <si>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</si>
  <si>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</si>
  <si>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</si>
  <si>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</si>
  <si>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</si>
  <si>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</si>
  <si>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</si>
  <si>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</si>
  <si>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</si>
  <si>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</si>
  <si>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</si>
  <si>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</si>
  <si>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</si>
  <si>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</si>
  <si>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</si>
  <si>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</si>
  <si>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</si>
  <si>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</si>
  <si>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</si>
  <si>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</si>
  <si>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</si>
  <si>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</si>
  <si>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</si>
  <si>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</si>
  <si>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</si>
  <si>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</si>
  <si>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</si>
  <si>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</si>
  <si>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</si>
  <si>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</si>
  <si>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</si>
  <si>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</si>
  <si>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</si>
  <si>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</si>
  <si>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</si>
  <si>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</si>
  <si>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</si>
  <si>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</si>
  <si>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</si>
  <si>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</si>
  <si>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</si>
  <si>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</si>
  <si>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</si>
  <si>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</si>
  <si>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</si>
  <si>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</si>
  <si>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</si>
  <si>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</si>
  <si>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</si>
  <si>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</si>
  <si>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</si>
  <si>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</si>
  <si>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</si>
  <si>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</si>
  <si>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</si>
  <si>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</si>
  <si>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</si>
  <si>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</si>
  <si>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</si>
  <si>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</si>
  <si>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</si>
  <si>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</si>
  <si>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</si>
  <si>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</si>
  <si>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</si>
  <si>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</si>
  <si>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</si>
  <si>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</si>
  <si>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</si>
  <si>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</si>
  <si>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</si>
  <si>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</si>
  <si>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</si>
  <si>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</si>
  <si>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</si>
  <si>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</si>
  <si>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</si>
  <si>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</si>
  <si>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</si>
  <si>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</si>
  <si>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</si>
  <si>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</si>
  <si>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</si>
  <si>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</si>
  <si>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</si>
  <si>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</si>
  <si>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</si>
  <si>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</si>
  <si>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</si>
  <si>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</si>
  <si>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</si>
  <si>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</si>
  <si>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</si>
  <si>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</si>
  <si>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</si>
  <si>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</si>
  <si>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</si>
  <si>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</si>
  <si>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</si>
  <si>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</si>
  <si>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</si>
  <si>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</si>
  <si>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</si>
  <si>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</si>
  <si>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</si>
  <si>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</si>
  <si>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</si>
  <si>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</si>
  <si>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</si>
  <si>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</si>
  <si>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</si>
  <si>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</si>
  <si>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</si>
  <si>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</si>
  <si>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</si>
  <si>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</si>
  <si>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</si>
  <si>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</si>
  <si>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</si>
  <si>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</si>
  <si>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</si>
  <si>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</si>
  <si>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</si>
  <si>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</si>
  <si>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</si>
  <si>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</si>
  <si>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</si>
  <si>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</si>
  <si>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</si>
  <si>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</si>
  <si>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</si>
  <si>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</si>
  <si>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</si>
  <si>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</si>
  <si>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</si>
  <si>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</si>
  <si>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</si>
  <si>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</si>
  <si>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</si>
  <si>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</si>
  <si>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</si>
  <si>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</si>
  <si>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</si>
  <si>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</si>
  <si>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</si>
  <si>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</si>
  <si>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</si>
  <si>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</si>
  <si>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</si>
  <si>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</si>
  <si>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</si>
  <si>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</si>
  <si>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</si>
  <si>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</si>
  <si>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</si>
  <si>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</si>
  <si>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</si>
  <si>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</si>
  <si>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</si>
  <si>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</si>
  <si>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</si>
  <si>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</si>
  <si>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</si>
  <si>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</si>
  <si>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</si>
  <si>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</si>
  <si>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</si>
  <si>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</si>
  <si>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</si>
  <si>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</si>
  <si>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</si>
  <si>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</si>
  <si>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</si>
  <si>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</si>
  <si>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</si>
  <si>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</si>
  <si>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</si>
  <si>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</si>
  <si>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</si>
  <si>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</si>
  <si>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</si>
  <si>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</si>
  <si>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</si>
  <si>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</si>
  <si>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</si>
  <si>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</si>
  <si>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</si>
  <si>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</si>
  <si>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</si>
  <si>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</si>
  <si>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</si>
  <si>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</si>
  <si>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</si>
  <si>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</si>
  <si>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</si>
  <si>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</si>
  <si>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</si>
  <si>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</si>
  <si>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</si>
  <si>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</si>
  <si>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</si>
  <si>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</si>
  <si>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</si>
  <si>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</si>
  <si>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</si>
  <si>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</si>
  <si>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</si>
  <si>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family val="2"/>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</si>
  <si>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</si>
  <si>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</si>
  <si>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</si>
  <si>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</si>
  <si>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</si>
  <si>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</si>
  <si>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</si>
  <si>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</si>
  <si>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</si>
  <si>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</si>
  <si>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</si>
  <si>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</si>
  <si>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</si>
  <si>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</si>
  <si>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</si>
  <si>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</si>
  <si>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</si>
  <si>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</si>
  <si>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</si>
  <si>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</si>
  <si>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</si>
  <si>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</si>
  <si>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</si>
  <si>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</si>
  <si>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</si>
  <si>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</si>
  <si>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</si>
  <si>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</si>
  <si>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</si>
  <si>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</si>
  <si>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</si>
  <si>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</si>
  <si>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</si>
  <si>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</si>
  <si>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</si>
  <si>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</si>
  <si>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</si>
  <si>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</si>
  <si>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</si>
  <si>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</si>
  <si>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</si>
  <si>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</si>
  <si>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</si>
  <si>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</si>
  <si>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</si>
  <si>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</si>
  <si>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</si>
  <si>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</si>
  <si>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</si>
  <si>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</si>
  <si>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</si>
  <si>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</si>
  <si>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</si>
  <si>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</si>
  <si>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</si>
  <si>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</si>
  <si>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</si>
  <si>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</si>
  <si>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</si>
  <si>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</si>
  <si>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</si>
  <si>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</si>
  <si>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</si>
  <si>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</si>
  <si>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</si>
  <si>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</si>
  <si>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</si>
  <si>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</si>
  <si>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</si>
  <si>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</si>
  <si>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</si>
  <si>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</si>
  <si>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</si>
  <si>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</si>
  <si>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</si>
  <si>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</si>
  <si>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</si>
  <si>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</si>
  <si>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</si>
  <si>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</si>
  <si>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</si>
  <si>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</si>
  <si>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</si>
  <si>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</si>
  <si>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</si>
  <si>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</si>
  <si>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</si>
  <si>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</si>
  <si>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</si>
  <si>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</si>
  <si>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</si>
  <si>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</si>
  <si>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</si>
  <si>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</si>
  <si>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</si>
  <si>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</si>
  <si>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</si>
  <si>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</si>
  <si>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</si>
  <si>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</si>
  <si>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</si>
  <si>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</si>
  <si>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</si>
  <si>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</si>
  <si>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</si>
  <si>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</si>
  <si>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</si>
  <si>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</si>
  <si>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</si>
  <si>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</si>
  <si>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</si>
  <si>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</si>
  <si>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</si>
  <si>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</si>
  <si>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</si>
  <si>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</si>
  <si>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</si>
  <si>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</si>
  <si>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</si>
  <si>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</si>
  <si>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</si>
  <si>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</si>
  <si>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</si>
  <si>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</si>
  <si>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</si>
  <si>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</si>
  <si>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</si>
  <si>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</si>
  <si>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</si>
  <si>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</si>
  <si>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</si>
  <si>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</si>
  <si>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</si>
  <si>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</si>
  <si>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</si>
  <si>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</si>
  <si>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</si>
  <si>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</si>
  <si>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</si>
  <si>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</si>
  <si>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</si>
  <si>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</si>
  <si>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</si>
  <si>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</si>
  <si>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</si>
  <si>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</si>
  <si>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</si>
  <si>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</si>
  <si>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</si>
  <si>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</si>
  <si>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</si>
  <si>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</si>
  <si>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</si>
  <si>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</si>
  <si>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</si>
  <si>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</si>
  <si>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</si>
  <si>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</si>
  <si>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</si>
  <si>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</si>
  <si>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</si>
  <si>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</si>
  <si>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</si>
  <si>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</si>
  <si>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</si>
  <si>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</si>
  <si>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</si>
  <si>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</si>
  <si>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</si>
  <si>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</si>
  <si>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</si>
  <si>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</si>
  <si>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</si>
  <si>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</si>
  <si>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</si>
  <si>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</si>
  <si>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</si>
  <si>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</si>
  <si>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</si>
  <si>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</si>
  <si>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</si>
  <si>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</si>
  <si>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</si>
  <si>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</si>
  <si>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</si>
  <si>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</si>
  <si>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</si>
  <si>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</si>
  <si>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</si>
  <si>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</si>
  <si>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</si>
  <si>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</si>
  <si>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</si>
  <si>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</si>
  <si>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</si>
  <si>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</si>
  <si>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</si>
  <si>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</si>
  <si>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</si>
  <si>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</si>
  <si>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</si>
  <si>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</si>
  <si>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</si>
  <si>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</si>
  <si>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</si>
  <si>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</si>
  <si>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</si>
  <si>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</si>
  <si>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</si>
  <si>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</si>
  <si>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</si>
  <si>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</si>
  <si>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</si>
  <si>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</si>
  <si>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</si>
  <si>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</si>
  <si>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</si>
  <si>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</si>
  <si>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</si>
  <si>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</si>
  <si>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</si>
  <si>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</si>
  <si>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</si>
  <si>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</si>
  <si>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</si>
  <si>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</si>
  <si>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</si>
  <si>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</si>
  <si>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</si>
  <si>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</si>
  <si>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</si>
  <si>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</si>
  <si>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</si>
  <si>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</si>
  <si>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</si>
  <si>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</si>
  <si>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</si>
  <si>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</si>
  <si>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</si>
  <si>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</si>
  <si>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</si>
  <si>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</si>
  <si>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</si>
  <si>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</si>
  <si>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</si>
  <si>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</si>
  <si>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</si>
  <si>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</si>
  <si>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</si>
  <si>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</si>
  <si>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</si>
  <si>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</si>
  <si>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</si>
  <si>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</si>
  <si>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</si>
  <si>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</si>
  <si>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</si>
  <si>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</si>
  <si>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</si>
  <si>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</si>
  <si>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</si>
  <si>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</si>
  <si>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</si>
  <si>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</si>
  <si>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</si>
  <si>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</si>
  <si>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</si>
  <si>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</si>
  <si>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</si>
  <si>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</si>
  <si>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</si>
  <si>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</si>
  <si>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</si>
  <si>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</si>
  <si>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</si>
  <si>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</si>
  <si>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</si>
  <si>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</si>
  <si>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</si>
  <si>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</si>
  <si>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</si>
  <si>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</si>
  <si>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</si>
  <si>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</si>
  <si>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</si>
  <si>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</si>
  <si>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</si>
  <si>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</si>
  <si>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</si>
  <si>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</si>
  <si>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</si>
  <si>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</si>
  <si>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</si>
  <si>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</si>
  <si>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</si>
  <si>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</si>
  <si>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</si>
  <si>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</si>
  <si>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</si>
  <si>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</si>
  <si>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</si>
  <si>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</si>
  <si>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</si>
  <si>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</si>
  <si>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</si>
  <si>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</si>
  <si>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</si>
  <si>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</si>
  <si>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</si>
  <si>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</si>
  <si>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</si>
  <si>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</si>
  <si>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</si>
  <si>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</si>
  <si>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</si>
  <si>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</si>
  <si>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</si>
  <si>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</si>
  <si>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</si>
  <si>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</si>
  <si>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</si>
  <si>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</si>
  <si>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</si>
  <si>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</si>
  <si>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</si>
  <si>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</si>
  <si>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</si>
  <si>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</si>
  <si>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</si>
  <si>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</si>
  <si>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</si>
  <si>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</si>
  <si>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</si>
  <si>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</si>
  <si>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</si>
  <si>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</si>
  <si>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</si>
  <si>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</si>
  <si>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</si>
  <si>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</si>
  <si>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</si>
  <si>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</si>
  <si>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</si>
  <si>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</si>
  <si>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</si>
  <si>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</si>
  <si>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</si>
  <si>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</si>
  <si>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</si>
  <si>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</si>
  <si>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</si>
  <si>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</si>
  <si>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</si>
  <si>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</si>
  <si>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</si>
  <si>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</si>
  <si>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</si>
  <si>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</si>
  <si>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</si>
  <si>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</si>
  <si>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</si>
  <si>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</si>
  <si>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</si>
  <si>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</si>
  <si>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</si>
  <si>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</si>
  <si>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</si>
  <si>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</si>
  <si>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</si>
  <si>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</si>
  <si>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</si>
  <si>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</si>
  <si>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</si>
  <si>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</si>
  <si>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</si>
  <si>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</si>
  <si>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</si>
  <si>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</si>
  <si>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</si>
  <si>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</si>
  <si>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</si>
  <si>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</si>
  <si>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</si>
  <si>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</si>
  <si>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</si>
  <si>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</si>
  <si>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</si>
  <si>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</si>
  <si>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</si>
  <si>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</si>
  <si>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</si>
  <si>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</si>
  <si>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</si>
  <si>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</si>
  <si>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</si>
  <si>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</si>
  <si>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</si>
  <si>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</si>
  <si>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</si>
  <si>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</si>
  <si>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</si>
  <si>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</si>
  <si>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</si>
  <si>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</si>
  <si>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</si>
  <si>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</si>
  <si>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</si>
  <si>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</si>
  <si>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</si>
  <si>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</si>
  <si>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</si>
  <si>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</si>
  <si>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</si>
  <si>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</si>
  <si>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</si>
  <si>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</si>
  <si>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</si>
  <si>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</si>
  <si>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</si>
  <si>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</si>
  <si>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</si>
  <si>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</si>
  <si>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</si>
  <si>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</si>
  <si>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</si>
  <si>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</si>
  <si>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</si>
  <si>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</si>
  <si>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</si>
  <si>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</si>
  <si>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</si>
  <si>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</si>
  <si>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</si>
  <si>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</si>
  <si>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</si>
  <si>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</si>
  <si>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</si>
  <si>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</si>
  <si>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</si>
  <si>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</si>
  <si>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</si>
  <si>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</si>
  <si>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</si>
  <si>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</si>
  <si>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</si>
  <si>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</si>
  <si>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</si>
  <si>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</si>
  <si>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</si>
  <si>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</si>
  <si>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</si>
  <si>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</si>
  <si>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</si>
  <si>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</si>
  <si>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</si>
  <si>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</si>
  <si>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</si>
  <si>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</si>
  <si>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</si>
  <si>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</si>
  <si>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</si>
  <si>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</si>
  <si>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</si>
  <si>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</si>
  <si>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</si>
  <si>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</si>
  <si>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</si>
  <si>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</si>
  <si>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</si>
  <si>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</si>
  <si>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</si>
  <si>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</si>
  <si>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</si>
  <si>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</si>
  <si>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</si>
  <si>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</si>
  <si>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</si>
  <si>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</si>
  <si>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</si>
  <si>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</si>
  <si>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</si>
  <si>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</si>
  <si>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</si>
  <si>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</si>
  <si>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</si>
  <si>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</si>
  <si>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</si>
  <si>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</si>
  <si>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</si>
  <si>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</si>
  <si>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</si>
  <si>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</si>
  <si>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</si>
  <si>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</si>
  <si>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</si>
  <si>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</si>
  <si>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</si>
  <si>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</si>
  <si>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</si>
  <si>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</si>
  <si>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</si>
  <si>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</si>
  <si>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</si>
  <si>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</si>
  <si>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</si>
  <si>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</si>
  <si>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</si>
  <si>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</si>
  <si>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</si>
  <si>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</si>
  <si>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</si>
  <si>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</si>
  <si>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</si>
  <si>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</si>
  <si>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</si>
  <si>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</si>
  <si>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</si>
  <si>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</si>
  <si>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</si>
  <si>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</si>
  <si>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</si>
  <si>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</si>
  <si>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</si>
  <si>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</si>
  <si>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</si>
  <si>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</si>
  <si>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</si>
  <si>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</si>
  <si>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</si>
  <si>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</si>
  <si>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</si>
  <si>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</si>
  <si>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</si>
  <si>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</si>
  <si>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</si>
  <si>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</si>
  <si>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</si>
  <si>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</si>
  <si>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</si>
  <si>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</si>
  <si>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</si>
  <si>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</si>
  <si>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</si>
  <si>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</si>
  <si>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</si>
  <si>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</si>
  <si>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</si>
  <si>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</si>
  <si>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</si>
  <si>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</si>
  <si>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</si>
  <si>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</si>
  <si>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</si>
  <si>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</si>
  <si>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</si>
  <si>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</si>
  <si>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</si>
  <si>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</si>
  <si>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</si>
  <si>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</si>
  <si>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</si>
  <si>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</si>
  <si>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</si>
  <si>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</si>
  <si>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</si>
  <si>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</si>
  <si>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</si>
  <si>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</si>
  <si>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</si>
  <si>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</si>
  <si>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</si>
  <si>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</si>
  <si>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</si>
  <si>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</si>
  <si>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</si>
  <si>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</si>
  <si>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</si>
  <si>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</si>
  <si>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</si>
  <si>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</si>
  <si>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</si>
  <si>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</si>
  <si>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</si>
  <si>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</si>
  <si>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</si>
  <si>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</si>
  <si>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</si>
  <si>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</si>
  <si>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</si>
  <si>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</si>
  <si>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</si>
  <si>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</si>
  <si>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</si>
  <si>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</si>
  <si>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</si>
  <si>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</si>
  <si>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</si>
  <si>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</si>
  <si>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</si>
  <si>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</si>
  <si>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</si>
  <si>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</si>
  <si>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</si>
  <si>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</si>
  <si>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</si>
  <si>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</si>
  <si>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</si>
  <si>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</si>
  <si>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</si>
  <si>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</si>
  <si>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</si>
  <si>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</si>
  <si>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</si>
  <si>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</si>
  <si>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</si>
  <si>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</si>
  <si>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</si>
  <si>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</si>
  <si>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</si>
  <si>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</si>
  <si>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</si>
  <si>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</si>
  <si>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</si>
  <si>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</si>
  <si>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</si>
  <si>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</si>
  <si>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</si>
  <si>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</si>
  <si>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</si>
  <si>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</si>
  <si>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</si>
  <si>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</si>
  <si>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</si>
  <si>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</si>
  <si>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</si>
  <si>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</si>
  <si>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</si>
  <si>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</si>
  <si>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</si>
  <si>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</si>
  <si>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</si>
  <si>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</si>
  <si>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</si>
  <si>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</si>
  <si>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</si>
  <si>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</si>
  <si>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</si>
  <si>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</si>
  <si>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</si>
  <si>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</si>
  <si>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</si>
  <si>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</si>
  <si>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</si>
  <si>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</si>
  <si>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</si>
  <si>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</si>
  <si>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</si>
  <si>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</si>
  <si>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</si>
  <si>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</si>
  <si>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</si>
  <si>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</si>
  <si>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</si>
  <si>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</si>
  <si>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</si>
  <si>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</si>
  <si>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</si>
  <si>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</si>
  <si>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</si>
  <si>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</si>
  <si>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</si>
  <si>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</si>
  <si>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</si>
  <si>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</si>
  <si>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</si>
  <si>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</si>
  <si>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</si>
  <si>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</si>
  <si>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</si>
  <si>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</si>
  <si>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</si>
  <si>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</si>
  <si>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</si>
  <si>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</si>
  <si>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</si>
  <si>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</si>
  <si>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</si>
  <si>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</si>
  <si>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</si>
  <si>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</si>
  <si>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</si>
  <si>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</si>
  <si>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</si>
  <si>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</si>
  <si>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</si>
  <si>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</si>
  <si>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</si>
  <si>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</si>
  <si>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</si>
  <si>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</si>
  <si>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</si>
  <si>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</si>
  <si>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</si>
  <si>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</si>
  <si>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</si>
  <si>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</si>
  <si>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</si>
  <si>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</si>
  <si>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</si>
  <si>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</si>
  <si>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</si>
  <si>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</si>
  <si>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</si>
  <si>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</si>
  <si>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</si>
  <si>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</si>
  <si>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</si>
  <si>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</si>
  <si>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</si>
  <si>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</si>
  <si>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</si>
  <si>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</si>
  <si>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</si>
  <si>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</si>
  <si>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</si>
  <si>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</si>
  <si>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</si>
  <si>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</si>
  <si>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</si>
  <si>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</si>
  <si>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</si>
  <si>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</si>
  <si>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</si>
  <si>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</si>
  <si>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</si>
  <si>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</si>
  <si>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</si>
  <si>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</si>
  <si>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</si>
  <si>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</si>
  <si>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</si>
  <si>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</si>
  <si>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</si>
  <si>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</si>
  <si>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</si>
  <si>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</si>
  <si>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</si>
  <si>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</si>
  <si>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</si>
  <si>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</si>
  <si>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</si>
  <si>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</si>
  <si>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</si>
  <si>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</si>
  <si>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</si>
  <si>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</si>
  <si>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</si>
  <si>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</si>
  <si>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</si>
  <si>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</si>
  <si>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</si>
  <si>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</si>
  <si>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</si>
  <si>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</si>
  <si>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</si>
  <si>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</si>
  <si>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</si>
  <si>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</si>
  <si>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</si>
  <si>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</si>
  <si>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</si>
  <si>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</si>
  <si>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</si>
  <si>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</si>
  <si>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</si>
  <si>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</si>
  <si>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</si>
  <si>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</si>
  <si>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</si>
  <si>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</si>
  <si>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</si>
  <si>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</si>
  <si>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</si>
  <si>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</si>
  <si>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</si>
  <si>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</si>
  <si>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</si>
  <si>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</si>
  <si>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</si>
  <si>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</si>
  <si>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</si>
  <si>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</si>
  <si>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</si>
  <si>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</si>
  <si>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</si>
  <si>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</si>
  <si>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</si>
  <si>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</si>
  <si>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</si>
  <si>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</si>
  <si>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</si>
  <si>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</si>
  <si>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</si>
  <si>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</si>
  <si>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</si>
  <si>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</si>
  <si>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</si>
  <si>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</si>
  <si>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</si>
  <si>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</si>
  <si>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</si>
  <si>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</si>
  <si>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</si>
  <si>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</si>
  <si>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</si>
  <si>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</si>
  <si>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</si>
  <si>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</si>
  <si>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</si>
  <si>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</si>
  <si>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</si>
  <si>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</si>
  <si>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</si>
  <si>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</si>
  <si>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</si>
  <si>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</si>
  <si>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</si>
  <si>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</si>
  <si>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</si>
  <si>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</si>
  <si>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</si>
  <si>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</si>
  <si>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</si>
  <si>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</si>
  <si>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</si>
  <si>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</si>
  <si>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</si>
  <si>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</si>
  <si>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</si>
  <si>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</si>
  <si>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</si>
  <si>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</si>
  <si>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</si>
  <si>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</si>
  <si>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</si>
  <si>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</si>
  <si>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</si>
  <si>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</si>
  <si>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</si>
  <si>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</si>
  <si>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</si>
  <si>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</si>
  <si>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</si>
  <si>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</si>
  <si>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</si>
  <si>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</si>
  <si>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</si>
  <si>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</si>
  <si>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</si>
  <si>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</si>
  <si>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</si>
  <si>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</si>
  <si>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</si>
  <si>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</si>
  <si>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</si>
  <si>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</si>
  <si>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</si>
  <si>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</si>
  <si>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</si>
  <si>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</si>
  <si>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</si>
  <si>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</si>
  <si>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</si>
  <si>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</si>
  <si>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</si>
  <si>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</si>
  <si>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</si>
  <si>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</si>
  <si>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</si>
  <si>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</si>
  <si>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</si>
  <si>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</si>
  <si>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</si>
  <si>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</si>
  <si>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</si>
  <si>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</si>
  <si>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</si>
  <si>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</si>
  <si>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</si>
  <si>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</si>
  <si>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</si>
  <si>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</si>
  <si>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</si>
  <si>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</si>
  <si>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</si>
  <si>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</si>
  <si>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</si>
  <si>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</si>
  <si>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</si>
  <si>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</si>
  <si>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</si>
  <si>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</si>
  <si>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</si>
  <si>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</si>
  <si>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</si>
  <si>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</si>
  <si>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</si>
  <si>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</si>
  <si>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</si>
  <si>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</si>
  <si>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</si>
  <si>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</si>
  <si>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</si>
  <si>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</si>
  <si>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</si>
  <si>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</si>
  <si>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</si>
  <si>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</si>
  <si>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</si>
  <si>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</si>
  <si>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</si>
  <si>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</si>
  <si>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</si>
  <si>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</si>
  <si>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</si>
  <si>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</si>
  <si>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</si>
  <si>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</si>
  <si>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</si>
  <si>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</si>
  <si>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</si>
  <si>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</si>
  <si>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</si>
  <si>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</si>
  <si>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</si>
  <si>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</si>
  <si>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</si>
  <si>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</si>
  <si>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</si>
  <si>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</si>
  <si>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</si>
  <si>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</si>
  <si>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</si>
  <si>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</si>
  <si>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</si>
  <si>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</si>
  <si>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</si>
  <si>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</si>
  <si>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</si>
  <si>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</si>
  <si>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</si>
  <si>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</si>
  <si>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</si>
  <si>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</si>
  <si>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</si>
  <si>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</si>
  <si>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</si>
  <si>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</si>
  <si>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</si>
  <si>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</si>
  <si>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</si>
  <si>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</si>
  <si>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</si>
  <si>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</si>
  <si>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</si>
  <si>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</si>
  <si>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</si>
  <si>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</si>
  <si>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</si>
  <si>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</si>
  <si>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</si>
  <si>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</si>
  <si>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</si>
  <si>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</si>
  <si>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</si>
  <si>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</si>
  <si>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</si>
  <si>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</si>
  <si>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</si>
  <si>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</si>
  <si>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</si>
  <si>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</si>
  <si>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</si>
  <si>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</si>
  <si>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family val="2"/>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</si>
  <si>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</si>
  <si>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</si>
  <si>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</si>
  <si>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</si>
  <si>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</si>
  <si>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</si>
  <si>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</si>
  <si>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</si>
  <si>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</si>
  <si>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</si>
  <si>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</si>
  <si>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</si>
  <si>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</si>
  <si>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</si>
  <si>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</si>
  <si>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</si>
  <si>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</si>
  <si>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</si>
  <si>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</si>
  <si>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</si>
  <si>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</si>
  <si>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</si>
  <si>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</si>
  <si>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</si>
  <si>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</si>
  <si>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</si>
  <si>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</si>
  <si>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</si>
  <si>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</si>
  <si>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</si>
  <si>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</si>
  <si>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</si>
  <si>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</si>
  <si>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</si>
  <si>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</si>
  <si>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</si>
  <si>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</si>
  <si>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</si>
  <si>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</si>
  <si>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</si>
  <si>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</si>
  <si>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</si>
  <si>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</si>
  <si>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</si>
  <si>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</si>
  <si>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</si>
  <si>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</si>
  <si>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</si>
  <si>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</si>
  <si>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</si>
  <si>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</si>
  <si>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</si>
  <si>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</si>
  <si>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</si>
  <si>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</si>
  <si>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</si>
  <si>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</si>
  <si>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</si>
  <si>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</si>
  <si>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</si>
  <si>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</si>
  <si>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</si>
  <si>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</si>
  <si>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</si>
  <si>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</si>
  <si>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</si>
  <si>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</si>
  <si>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</si>
  <si>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</si>
  <si>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</si>
  <si>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</si>
  <si>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</si>
  <si>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</si>
  <si>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</si>
  <si>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</si>
  <si>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</si>
  <si>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</si>
  <si>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</si>
  <si>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</si>
  <si>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</si>
  <si>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</si>
  <si>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</si>
  <si>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</si>
  <si>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</si>
  <si>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</si>
  <si>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</si>
  <si>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</si>
  <si>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</si>
  <si>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</si>
  <si>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</si>
  <si>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</si>
  <si>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</si>
  <si>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</si>
  <si>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</si>
  <si>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</si>
  <si>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</si>
  <si>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</si>
  <si>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</si>
  <si>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</si>
  <si>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</si>
  <si>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</si>
  <si>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</si>
  <si>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</si>
  <si>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</si>
  <si>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</si>
  <si>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</si>
  <si>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</si>
  <si>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</si>
  <si>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</si>
  <si>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</si>
  <si>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</si>
  <si>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</si>
  <si>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</si>
  <si>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</si>
  <si>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</si>
  <si>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</si>
  <si>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</si>
  <si>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</si>
  <si>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</si>
  <si>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</si>
  <si>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</si>
  <si>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</si>
  <si>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</si>
  <si>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</si>
  <si>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</si>
  <si>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</si>
  <si>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</si>
  <si>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</si>
  <si>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</si>
  <si>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</si>
  <si>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</si>
  <si>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</si>
  <si>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</si>
  <si>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</si>
  <si>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</si>
  <si>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</si>
  <si>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</si>
  <si>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</si>
  <si>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</si>
  <si>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</si>
  <si>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</si>
  <si>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</si>
  <si>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</si>
  <si>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</si>
  <si>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</si>
  <si>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</si>
  <si>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</si>
  <si>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</si>
  <si>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</si>
  <si>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</si>
  <si>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</si>
  <si>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</si>
  <si>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</si>
  <si>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</si>
  <si>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</si>
  <si>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</si>
  <si>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</si>
  <si>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</si>
  <si>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</si>
  <si>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</si>
  <si>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</si>
  <si>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</si>
  <si>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</si>
  <si>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</si>
  <si>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</si>
  <si>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</si>
  <si>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</si>
  <si>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</si>
  <si>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</si>
  <si>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</si>
  <si>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</si>
  <si>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</si>
  <si>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</si>
  <si>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</si>
  <si>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</si>
  <si>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</si>
  <si>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</si>
  <si>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</si>
  <si>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</si>
  <si>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</si>
  <si>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</si>
  <si>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</si>
  <si>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</si>
  <si>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</si>
  <si>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</si>
  <si>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</si>
  <si>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</si>
  <si>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</si>
  <si>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</si>
  <si>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</si>
  <si>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</si>
  <si>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</si>
  <si>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</si>
  <si>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</si>
  <si>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</si>
  <si>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</si>
  <si>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</si>
  <si>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</si>
  <si>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</si>
  <si>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</si>
  <si>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</si>
  <si>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</si>
  <si>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</si>
  <si>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</si>
  <si>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</si>
  <si>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</si>
  <si>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</si>
  <si>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</si>
  <si>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</si>
  <si>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</si>
  <si>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</si>
  <si>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</si>
  <si>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</si>
  <si>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</si>
  <si>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</si>
  <si>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</si>
  <si>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</si>
  <si>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</si>
  <si>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</si>
  <si>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</si>
  <si>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</si>
  <si>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</si>
  <si>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</si>
  <si>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</si>
  <si>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</si>
  <si>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</si>
  <si>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</si>
  <si>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</si>
  <si>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</si>
  <si>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</si>
  <si>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</si>
  <si>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</si>
  <si>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</si>
  <si>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</si>
  <si>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</si>
  <si>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</si>
  <si>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</si>
  <si>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</si>
  <si>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</si>
  <si>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</si>
  <si>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</si>
  <si>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</si>
  <si>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</si>
  <si>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</si>
  <si>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</si>
  <si>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</si>
  <si>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</si>
  <si>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</si>
  <si>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</si>
  <si>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</si>
  <si>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</si>
  <si>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</si>
  <si>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</si>
  <si>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</si>
  <si>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</si>
  <si>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</si>
  <si>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</si>
  <si>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</si>
  <si>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</si>
  <si>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</si>
  <si>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</si>
  <si>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</si>
  <si>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</si>
  <si>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</si>
  <si>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</si>
  <si>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</si>
  <si>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</si>
  <si>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</si>
  <si>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</si>
  <si>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</si>
  <si>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</si>
  <si>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</si>
  <si>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</si>
  <si>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</si>
  <si>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</si>
  <si>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</si>
  <si>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</si>
  <si>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</si>
  <si>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</si>
  <si>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</si>
  <si>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</si>
  <si>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</si>
  <si>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</si>
  <si>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</si>
  <si>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</si>
  <si>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</si>
  <si>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</si>
  <si>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</si>
  <si>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</si>
  <si>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</si>
  <si>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</si>
  <si>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</si>
  <si>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</si>
  <si>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</si>
  <si>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</si>
  <si>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</si>
  <si>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</si>
  <si>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</si>
  <si>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</si>
  <si>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</si>
  <si>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</si>
  <si>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</si>
  <si>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</si>
  <si>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</si>
  <si>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</si>
  <si>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</si>
  <si>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</si>
  <si>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</si>
  <si>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</si>
  <si>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</si>
  <si>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</si>
  <si>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</si>
  <si>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</si>
  <si>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</si>
  <si>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</si>
  <si>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</si>
  <si>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</si>
  <si>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</si>
  <si>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</si>
  <si>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</si>
  <si>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</si>
  <si>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</si>
  <si>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</si>
  <si>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</si>
  <si>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</si>
  <si>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</si>
  <si>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</si>
  <si>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</si>
  <si>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</si>
  <si>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</si>
  <si>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</si>
  <si>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</si>
  <si>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</si>
  <si>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</si>
  <si>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</si>
  <si>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</si>
  <si>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</si>
  <si>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</si>
  <si>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</si>
  <si>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</si>
  <si>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</si>
  <si>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</si>
  <si>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</si>
  <si>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</si>
  <si>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</si>
  <si>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</si>
  <si>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</si>
  <si>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</si>
  <si>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</si>
  <si>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</si>
  <si>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</si>
  <si>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</si>
  <si>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</si>
  <si>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</si>
  <si>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</si>
  <si>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</si>
  <si>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</si>
  <si>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</si>
  <si>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</si>
  <si>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</si>
  <si>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</si>
  <si>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</si>
  <si>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</si>
  <si>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</si>
  <si>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</si>
  <si>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</si>
  <si>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</si>
  <si>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</si>
  <si>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</si>
  <si>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</si>
  <si>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</si>
  <si>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</si>
  <si>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</si>
  <si>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</si>
  <si>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</si>
  <si>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</si>
  <si>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</si>
  <si>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</si>
  <si>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</si>
  <si>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</si>
  <si>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</si>
  <si>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</si>
  <si>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</si>
  <si>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</si>
  <si>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</si>
  <si>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</si>
  <si>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</si>
  <si>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</si>
  <si>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</si>
  <si>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</si>
  <si>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</si>
  <si>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</si>
  <si>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</si>
  <si>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</si>
  <si>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</si>
  <si>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</si>
  <si>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</si>
  <si>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</si>
  <si>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</si>
  <si>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</si>
  <si>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</si>
  <si>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</si>
  <si>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</si>
  <si>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</si>
  <si>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</si>
  <si>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</si>
  <si>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</si>
  <si>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</si>
  <si>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</si>
  <si>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</si>
  <si>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</si>
  <si>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</si>
  <si>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</si>
  <si>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</si>
  <si>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</si>
  <si>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</si>
  <si>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</si>
  <si>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</si>
  <si>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</si>
  <si>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</si>
  <si>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</si>
  <si>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</si>
  <si>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</si>
  <si>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</si>
  <si>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</si>
  <si>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</si>
  <si>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</si>
  <si>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</si>
  <si>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</si>
  <si>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</si>
  <si>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</si>
  <si>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</si>
  <si>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</si>
  <si>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</si>
  <si>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</si>
  <si>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</si>
  <si>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</si>
  <si>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</si>
  <si>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</si>
  <si>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</si>
  <si>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</si>
  <si>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</si>
  <si>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</si>
  <si>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</si>
  <si>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</si>
  <si>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</si>
  <si>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</si>
  <si>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</si>
  <si>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</si>
  <si>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</si>
  <si>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</si>
  <si>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</si>
  <si>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</si>
  <si>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</si>
  <si>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</si>
  <si>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</si>
  <si>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</si>
  <si>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</si>
  <si>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</si>
  <si>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</si>
  <si>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</si>
  <si>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</si>
  <si>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</si>
  <si>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</si>
  <si>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</si>
  <si>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</si>
  <si>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</si>
  <si>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</si>
  <si>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</si>
  <si>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</si>
  <si>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</si>
  <si>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</si>
  <si>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</si>
  <si>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</si>
  <si>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</si>
  <si>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</si>
  <si>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</si>
  <si>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</si>
  <si>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</si>
  <si>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</si>
  <si>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</si>
  <si>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</si>
  <si>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</si>
  <si>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</si>
  <si>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</si>
  <si>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</si>
  <si>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</si>
  <si>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</si>
  <si>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</si>
  <si>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</si>
  <si>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</si>
  <si>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</si>
  <si>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</si>
  <si>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</si>
  <si>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</si>
  <si>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</si>
  <si>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</si>
  <si>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</si>
  <si>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</si>
  <si>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</si>
  <si>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</si>
  <si>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</si>
  <si>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</si>
  <si>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</si>
  <si>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</si>
  <si>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</si>
  <si>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</si>
  <si>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</si>
  <si>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</si>
  <si>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</si>
  <si>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</si>
  <si>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</si>
  <si>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</si>
  <si>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</si>
  <si>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</si>
  <si>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</si>
  <si>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</si>
  <si>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</si>
  <si>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</si>
  <si>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</si>
  <si>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</si>
  <si>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</si>
  <si>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</si>
  <si>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</si>
  <si>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</si>
  <si>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</si>
  <si>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</si>
  <si>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</si>
  <si>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</si>
  <si>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</si>
  <si>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</si>
  <si>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</si>
  <si>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</si>
  <si>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</si>
  <si>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</si>
  <si>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</si>
  <si>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</si>
  <si>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</si>
  <si>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</si>
  <si>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</si>
  <si>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</si>
  <si>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</si>
  <si>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</si>
  <si>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</si>
  <si>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</si>
  <si>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</si>
  <si>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</si>
  <si>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</si>
  <si>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</si>
  <si>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</si>
  <si>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</si>
  <si>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</si>
  <si>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</si>
  <si>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</si>
  <si>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</si>
  <si>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</si>
  <si>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</si>
  <si>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</si>
  <si>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</si>
  <si>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</si>
  <si>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</si>
  <si>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</si>
  <si>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</si>
  <si>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</si>
  <si>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</si>
  <si>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</si>
  <si>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</si>
  <si>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</si>
  <si>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</si>
  <si>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</si>
  <si>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</si>
  <si>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</si>
  <si>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</si>
  <si>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</si>
  <si>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</si>
  <si>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</si>
  <si>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</si>
  <si>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</si>
  <si>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</si>
  <si>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</si>
  <si>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</si>
  <si>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</si>
  <si>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</si>
  <si>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</si>
  <si>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</si>
  <si>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</si>
  <si>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</si>
  <si>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</si>
  <si>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</si>
  <si>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</si>
  <si>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</si>
  <si>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</si>
  <si>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</si>
  <si>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</si>
  <si>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</si>
  <si>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</si>
  <si>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</si>
  <si>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</si>
  <si>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</si>
  <si>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</si>
  <si>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</si>
  <si>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</si>
  <si>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</si>
  <si>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</si>
  <si>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</si>
  <si>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</si>
  <si>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</si>
  <si>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</si>
  <si>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</si>
  <si>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</si>
  <si>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</si>
  <si>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</si>
  <si>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</si>
  <si>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</si>
  <si>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</si>
  <si>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</si>
  <si>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</si>
  <si>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</si>
  <si>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</si>
  <si>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</si>
  <si>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</si>
  <si>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</si>
  <si>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</si>
  <si>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</si>
  <si>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</si>
  <si>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</si>
  <si>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</si>
  <si>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</si>
  <si>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</si>
  <si>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</si>
  <si>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</si>
  <si>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</si>
  <si>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</si>
  <si>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</si>
  <si>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</si>
  <si>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</si>
  <si>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</si>
  <si>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</si>
  <si>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</si>
  <si>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</si>
  <si>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</si>
  <si>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</si>
  <si>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</si>
  <si>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</si>
  <si>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</si>
  <si>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</si>
  <si>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</si>
  <si>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</si>
  <si>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</si>
  <si>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</si>
  <si>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</si>
  <si>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</si>
  <si>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</si>
  <si>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</si>
  <si>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</si>
  <si>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</si>
  <si>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</si>
  <si>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</si>
  <si>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</si>
  <si>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</si>
  <si>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</si>
  <si>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</si>
  <si>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</si>
  <si>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</si>
  <si>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</si>
  <si>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</si>
  <si>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</si>
  <si>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</si>
  <si>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</si>
  <si>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</si>
  <si>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</si>
  <si>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</si>
  <si>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</si>
  <si>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</si>
  <si>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</si>
  <si>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</si>
  <si>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</si>
  <si>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</si>
  <si>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</si>
  <si>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</si>
  <si>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</si>
  <si>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</si>
  <si>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</si>
  <si>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</si>
  <si>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</si>
  <si>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</si>
  <si>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</si>
  <si>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</si>
  <si>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</si>
  <si>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</si>
  <si>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</si>
  <si>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</si>
  <si>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</si>
  <si>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</si>
  <si>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</si>
  <si>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</si>
  <si>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</si>
  <si>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</si>
  <si>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</si>
  <si>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</si>
  <si>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</si>
  <si>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</si>
  <si>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</si>
  <si>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</si>
  <si>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</si>
  <si>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</si>
  <si>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</si>
  <si>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</si>
  <si>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</si>
  <si>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</si>
  <si>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</si>
  <si>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</si>
  <si>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</si>
  <si>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</si>
  <si>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</si>
  <si>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</si>
  <si>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</si>
  <si>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</si>
  <si>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</si>
  <si>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</si>
  <si>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</si>
  <si>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</si>
  <si>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</si>
  <si>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</si>
  <si>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</si>
  <si>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</si>
  <si>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</si>
  <si>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</si>
  <si>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</si>
  <si>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</si>
  <si>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</si>
  <si>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</si>
  <si>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</si>
  <si>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</si>
  <si>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</si>
  <si>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</si>
  <si>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</si>
  <si>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</si>
  <si>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</si>
  <si>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</si>
  <si>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</si>
  <si>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</si>
  <si>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</si>
  <si>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</si>
  <si>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</si>
  <si>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</si>
  <si>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</si>
  <si>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</si>
  <si>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</si>
  <si>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</si>
  <si>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</si>
  <si>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</si>
  <si>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</si>
  <si>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</si>
  <si>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</si>
  <si>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</si>
  <si>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</si>
  <si>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</si>
  <si>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</si>
  <si>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</si>
  <si>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</si>
  <si>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</si>
  <si>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</si>
  <si>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</si>
  <si>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</si>
  <si>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</si>
  <si>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</si>
  <si>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</si>
  <si>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</si>
  <si>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</si>
  <si>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</si>
  <si>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</si>
  <si>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</si>
  <si>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</si>
  <si>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</si>
  <si>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</si>
  <si>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</si>
  <si>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</si>
  <si>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</si>
  <si>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</si>
  <si>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</si>
  <si>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</si>
  <si>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</si>
  <si>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</si>
  <si>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</si>
  <si>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</si>
  <si>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</si>
  <si>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</si>
  <si>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</si>
  <si>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</si>
  <si>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</si>
  <si>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</si>
  <si>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</si>
  <si>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</si>
  <si>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</si>
  <si>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</si>
  <si>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</si>
  <si>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</si>
  <si>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</si>
  <si>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</si>
  <si>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</si>
  <si>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</si>
  <si>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</si>
  <si>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</si>
  <si>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</si>
  <si>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</si>
  <si>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</si>
  <si>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</si>
  <si>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</si>
  <si>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</si>
  <si>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</si>
  <si>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</si>
  <si>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</si>
  <si>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</si>
  <si>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</si>
  <si>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</si>
  <si>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</si>
  <si>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</si>
  <si>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</si>
  <si>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</si>
  <si>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</si>
  <si>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</si>
  <si>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</si>
  <si>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</si>
  <si>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</si>
  <si>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</si>
  <si>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</si>
  <si>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</si>
  <si>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</si>
  <si>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</si>
  <si>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</si>
  <si>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</si>
  <si>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</si>
  <si>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</si>
  <si>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</si>
  <si>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</si>
  <si>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</si>
  <si>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</si>
  <si>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</si>
  <si>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</si>
  <si>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</si>
  <si>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</si>
  <si>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</si>
  <si>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</si>
  <si>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</si>
  <si>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</si>
  <si>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</si>
  <si>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</si>
  <si>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</si>
  <si>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</si>
  <si>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</si>
  <si>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</si>
  <si>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</si>
  <si>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</si>
  <si>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</si>
  <si>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</si>
  <si>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</si>
  <si>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</si>
  <si>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</si>
  <si>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</si>
  <si>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</si>
  <si>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</si>
  <si>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</si>
  <si>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</si>
  <si>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</si>
  <si>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</si>
  <si>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</si>
  <si>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</si>
  <si>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</si>
  <si>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</si>
  <si>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</si>
  <si>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</si>
  <si>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</si>
  <si>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</si>
  <si>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</si>
  <si>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</si>
  <si>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</si>
  <si>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</si>
  <si>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</si>
  <si>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</si>
  <si>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</si>
  <si>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</si>
  <si>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</si>
  <si>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</si>
  <si>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</si>
  <si>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</si>
  <si>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</si>
  <si>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</si>
  <si>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</si>
  <si>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</si>
  <si>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</si>
  <si>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</si>
  <si>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</si>
  <si>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</si>
  <si>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</si>
  <si>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</si>
  <si>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</si>
  <si>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</si>
  <si>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</si>
  <si>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</si>
  <si>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</si>
  <si>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</si>
  <si>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</si>
  <si>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</si>
  <si>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</si>
  <si>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</si>
  <si>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</si>
  <si>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</si>
  <si>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</si>
  <si>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</si>
  <si>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</si>
  <si>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</si>
  <si>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</si>
  <si>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</si>
  <si>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</si>
  <si>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</si>
  <si>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</si>
  <si>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</si>
  <si>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</si>
  <si>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</si>
  <si>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</si>
  <si>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</si>
  <si>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</si>
  <si>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</si>
  <si>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</si>
  <si>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</si>
  <si>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</si>
  <si>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</si>
  <si>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</si>
  <si>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</si>
  <si>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</si>
  <si>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</si>
  <si>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</si>
  <si>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</si>
  <si>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</si>
  <si>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</si>
  <si>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</si>
  <si>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</si>
  <si>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</si>
  <si>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</si>
  <si>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</si>
  <si>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</si>
  <si>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</si>
  <si>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</si>
  <si>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</si>
  <si>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</si>
  <si>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</si>
  <si>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</si>
  <si>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</si>
  <si>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</si>
  <si>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</si>
  <si>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</si>
  <si>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</si>
  <si>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</si>
  <si>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</si>
  <si>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</si>
  <si>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</si>
  <si>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</si>
  <si>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</si>
  <si>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</si>
  <si>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</si>
  <si>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</si>
  <si>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</si>
  <si>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</si>
  <si>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</si>
  <si>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</si>
  <si>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</si>
  <si>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</si>
  <si>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</si>
  <si>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</si>
  <si>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</si>
  <si>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</si>
  <si>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</si>
  <si>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</si>
  <si>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</si>
  <si>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</si>
  <si>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</si>
  <si>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</si>
  <si>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</si>
  <si>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</si>
  <si>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</si>
  <si>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</si>
  <si>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</si>
  <si>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</si>
  <si>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</si>
  <si>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</si>
  <si>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</si>
  <si>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</si>
  <si>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</si>
  <si>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</si>
  <si>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</si>
  <si>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</si>
  <si>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</si>
  <si>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</si>
  <si>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</si>
  <si>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</si>
  <si>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</si>
  <si>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</si>
  <si>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</si>
  <si>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</si>
  <si>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</si>
  <si>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</si>
  <si>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</si>
  <si>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</si>
  <si>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</si>
  <si>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</si>
  <si>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</si>
  <si>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</si>
  <si>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</si>
  <si>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</si>
  <si>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</si>
  <si>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</si>
  <si>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</si>
  <si>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</si>
  <si>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</si>
  <si>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</si>
  <si>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</si>
  <si>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</si>
  <si>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</si>
  <si>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</si>
  <si>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</si>
  <si>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</si>
  <si>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</si>
  <si>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</si>
  <si>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</si>
  <si>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</si>
  <si>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</si>
  <si>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</si>
  <si>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</si>
  <si>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</si>
  <si>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</si>
  <si>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</si>
  <si>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</si>
  <si>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</si>
  <si>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</si>
  <si>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</si>
  <si>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</si>
  <si>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</si>
  <si>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</si>
  <si>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</si>
  <si>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</si>
  <si>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</si>
  <si>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</si>
  <si>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</si>
  <si>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</si>
  <si>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</si>
  <si>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</si>
  <si>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</si>
  <si>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</si>
  <si>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</si>
  <si>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</si>
  <si>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</si>
  <si>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</si>
  <si>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</si>
  <si>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</si>
  <si>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</si>
  <si>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</si>
  <si>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</si>
  <si>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</si>
  <si>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</si>
  <si>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</si>
  <si>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</si>
  <si>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</si>
  <si>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</si>
  <si>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</si>
  <si>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</si>
  <si>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</si>
  <si>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</si>
  <si>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</si>
  <si>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</si>
  <si>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</si>
  <si>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</si>
  <si>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</si>
  <si>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</si>
  <si>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</si>
  <si>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</si>
  <si>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</si>
  <si>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</si>
  <si>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</si>
  <si>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</si>
  <si>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</si>
  <si>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</si>
  <si>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</si>
  <si>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</si>
  <si>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</si>
  <si>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</si>
  <si>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</si>
  <si>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</si>
  <si>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</si>
  <si>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</si>
  <si>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</si>
  <si>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</si>
  <si>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</si>
  <si>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</si>
  <si>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</si>
  <si>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</si>
  <si>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</si>
  <si>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</si>
  <si>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</si>
  <si>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</si>
  <si>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</si>
  <si>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</si>
  <si>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</si>
  <si>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</si>
  <si>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</si>
  <si>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</si>
  <si>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</si>
  <si>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</si>
  <si>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</si>
  <si>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</si>
  <si>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</si>
  <si>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</si>
  <si>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</si>
  <si>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</si>
  <si>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</si>
  <si>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</si>
  <si>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</si>
  <si>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</si>
  <si>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</si>
  <si>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</si>
  <si>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</si>
  <si>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</si>
  <si>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</si>
  <si>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</si>
  <si>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</si>
  <si>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</si>
  <si>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</si>
  <si>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</si>
  <si>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</si>
  <si>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</si>
  <si>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</si>
  <si>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</si>
  <si>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</si>
  <si>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</si>
  <si>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</si>
  <si>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</si>
  <si>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</si>
  <si>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</si>
  <si>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</si>
  <si>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</si>
  <si>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</si>
  <si>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</si>
  <si>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</si>
  <si>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</si>
  <si>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</si>
  <si>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</si>
  <si>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</si>
  <si>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</si>
  <si>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</si>
  <si>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</si>
  <si>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</si>
  <si>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</si>
  <si>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</si>
  <si>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</si>
  <si>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</si>
  <si>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</si>
  <si>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</si>
  <si>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</si>
  <si>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</si>
  <si>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</si>
  <si>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</si>
  <si>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</si>
  <si>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</si>
  <si>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</si>
  <si>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</si>
  <si>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</si>
  <si>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</si>
  <si>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</si>
  <si>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</si>
  <si>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</si>
  <si>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</si>
  <si>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</si>
  <si>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</si>
  <si>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</si>
  <si>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</si>
  <si>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</si>
  <si>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</si>
  <si>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</si>
  <si>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</si>
  <si>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</si>
  <si>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</si>
  <si>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</si>
  <si>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</si>
  <si>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</si>
  <si>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</si>
  <si>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</si>
  <si>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</si>
  <si>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</si>
  <si>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</si>
  <si>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</si>
  <si>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</si>
  <si>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</si>
  <si>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</si>
  <si>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</si>
  <si>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</si>
  <si>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</si>
  <si>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</si>
  <si>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</si>
  <si>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</si>
  <si>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</si>
  <si>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</si>
  <si>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</si>
  <si>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</si>
  <si>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</si>
  <si>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</si>
  <si>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</si>
  <si>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</si>
  <si>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</si>
  <si>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</si>
  <si>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</si>
  <si>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</si>
  <si>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</si>
  <si>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</si>
  <si>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</si>
  <si>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</si>
  <si>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</si>
  <si>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</si>
  <si>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</si>
  <si>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</si>
  <si>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</si>
  <si>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</si>
  <si>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</si>
  <si>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</si>
  <si>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</si>
  <si>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</si>
  <si>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</si>
  <si>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</si>
  <si>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</si>
  <si>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</si>
  <si>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</si>
  <si>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</si>
  <si>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</si>
  <si>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</si>
  <si>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</si>
  <si>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</si>
  <si>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</si>
  <si>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</si>
  <si>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</si>
  <si>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</si>
  <si>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</si>
  <si>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</si>
  <si>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</si>
  <si>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</si>
  <si>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</si>
  <si>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</si>
  <si>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</si>
  <si>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</si>
  <si>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</si>
  <si>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</si>
  <si>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</si>
  <si>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</si>
  <si>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</si>
  <si>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</si>
  <si>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</si>
  <si>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</si>
  <si>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</si>
  <si>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</si>
  <si>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</si>
  <si>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</si>
  <si>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</si>
  <si>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</si>
  <si>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</si>
  <si>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</si>
  <si>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</si>
  <si>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</si>
  <si>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</si>
  <si>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</si>
  <si>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</si>
  <si>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</si>
  <si>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</si>
  <si>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</si>
  <si>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</si>
  <si>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</si>
  <si>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</si>
  <si>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</si>
  <si>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</si>
  <si>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</si>
  <si>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</si>
  <si>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</si>
  <si>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</si>
  <si>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</si>
  <si>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</si>
  <si>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</si>
  <si>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</si>
  <si>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</si>
  <si>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</si>
  <si>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</si>
  <si>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</si>
  <si>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</si>
  <si>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</si>
  <si>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</si>
  <si>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</si>
  <si>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</si>
  <si>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</si>
  <si>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</si>
  <si>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</si>
  <si>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</si>
  <si>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</si>
  <si>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</si>
  <si>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</si>
  <si>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</si>
  <si>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</si>
  <si>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</si>
  <si>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</si>
  <si>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</si>
  <si>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</si>
  <si>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</si>
  <si>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</si>
  <si>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</si>
  <si>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</si>
  <si>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</si>
  <si>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</si>
  <si>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</si>
  <si>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</si>
  <si>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</si>
  <si>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</si>
  <si>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</si>
  <si>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</si>
  <si>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</si>
  <si>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</si>
  <si>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</si>
  <si>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</si>
  <si>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</si>
  <si>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</si>
  <si>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</si>
  <si>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</si>
  <si>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</si>
  <si>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</si>
  <si>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</si>
  <si>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</si>
  <si>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</si>
  <si>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</si>
  <si>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</si>
  <si>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</si>
  <si>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</si>
  <si>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</si>
  <si>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</si>
  <si>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</si>
  <si>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</si>
  <si>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</si>
  <si>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</si>
  <si>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</si>
  <si>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</si>
  <si>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</si>
  <si>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</si>
  <si>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</si>
  <si>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</si>
  <si>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</si>
  <si>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</si>
  <si>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</si>
  <si>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</si>
  <si>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</si>
  <si>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</si>
  <si>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</si>
  <si>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</si>
  <si>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</si>
  <si>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</si>
  <si>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</si>
  <si>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</si>
  <si>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</si>
  <si>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</si>
  <si>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</si>
  <si>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</si>
  <si>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</si>
  <si>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</si>
  <si>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</si>
  <si>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</si>
  <si>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</si>
  <si>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</si>
  <si>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</si>
  <si>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</si>
  <si>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</si>
  <si>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</si>
  <si>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</si>
  <si>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</si>
  <si>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</si>
  <si>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</si>
  <si>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</si>
  <si>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</si>
  <si>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</si>
  <si>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</si>
  <si>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</si>
  <si>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</si>
  <si>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</si>
  <si>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</si>
  <si>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</si>
  <si>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</si>
  <si>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</si>
  <si>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</si>
  <si>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</si>
  <si>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</si>
  <si>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</si>
  <si>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</si>
  <si>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</si>
  <si>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</si>
  <si>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</si>
  <si>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</si>
  <si>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</si>
  <si>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</si>
  <si>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</si>
  <si>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</si>
  <si>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</si>
  <si>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</si>
  <si>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</si>
  <si>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</si>
  <si>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</si>
  <si>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</si>
  <si>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</si>
  <si>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</si>
  <si>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</si>
  <si>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</si>
  <si>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</si>
  <si>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</si>
  <si>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</si>
  <si>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</si>
  <si>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</si>
  <si>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</si>
  <si>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</si>
  <si>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</si>
  <si>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</si>
  <si>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</si>
  <si>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</si>
  <si>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</si>
  <si>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</si>
  <si>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</si>
  <si>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</si>
  <si>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</si>
  <si>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</si>
  <si>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</si>
  <si>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</si>
  <si>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</si>
  <si>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</si>
  <si>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</si>
  <si>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</si>
  <si>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</si>
  <si>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</si>
  <si>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</si>
  <si>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</si>
  <si>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</si>
  <si>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</si>
  <si>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</si>
  <si>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</si>
  <si>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</si>
  <si>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</si>
  <si>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</si>
  <si>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</si>
  <si>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</si>
  <si>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</si>
  <si>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</si>
  <si>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</si>
  <si>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</si>
  <si>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</si>
  <si>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</si>
  <si>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</si>
  <si>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</si>
  <si>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</si>
  <si>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</si>
  <si>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</si>
  <si>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</si>
  <si>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</si>
  <si>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</si>
  <si>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</si>
  <si>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</si>
  <si>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</si>
  <si>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</si>
  <si>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</si>
  <si>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</si>
  <si>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</si>
  <si>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</si>
  <si>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</si>
  <si>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</si>
  <si>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</si>
  <si>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</si>
  <si>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</si>
  <si>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</si>
  <si>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</si>
  <si>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</si>
  <si>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</si>
  <si>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</si>
  <si>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</si>
  <si>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</si>
  <si>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</si>
  <si>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</si>
  <si>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</si>
  <si>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</si>
  <si>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</si>
  <si>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</si>
  <si>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</si>
  <si>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</si>
  <si>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</si>
  <si>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</si>
  <si>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</si>
  <si>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</si>
  <si>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</si>
  <si>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</si>
  <si>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</si>
  <si>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</si>
  <si>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</si>
  <si>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</si>
  <si>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</si>
  <si>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</si>
  <si>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</si>
  <si>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</si>
  <si>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</si>
  <si>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</si>
  <si>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</si>
  <si>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</si>
  <si>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</si>
  <si>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</si>
  <si>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</si>
  <si>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</si>
  <si>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</si>
  <si>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</si>
  <si>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</si>
  <si>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</si>
  <si>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</si>
  <si>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</si>
  <si>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</si>
  <si>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</si>
  <si>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</si>
  <si>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</si>
  <si>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</si>
  <si>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</si>
  <si>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</si>
  <si>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</si>
  <si>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</si>
  <si>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</si>
  <si>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</si>
  <si>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</si>
  <si>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</si>
  <si>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</si>
  <si>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</si>
  <si>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</si>
  <si>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</si>
  <si>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</si>
  <si>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</si>
  <si>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</si>
  <si>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</si>
  <si>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</si>
  <si>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</si>
  <si>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</si>
  <si>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</si>
  <si>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</si>
  <si>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</si>
  <si>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</si>
  <si>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</si>
  <si>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</si>
  <si>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</si>
  <si>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</si>
  <si>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</si>
  <si>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</si>
  <si>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</si>
  <si>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</si>
  <si>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</si>
  <si>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</si>
  <si>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</si>
  <si>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</si>
  <si>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</si>
  <si>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</si>
  <si>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</si>
  <si>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</si>
  <si>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</si>
  <si>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</si>
  <si>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</si>
  <si>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</si>
  <si>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</si>
  <si>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</si>
  <si>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</si>
  <si>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</si>
  <si>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</si>
  <si>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</si>
  <si>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</si>
  <si>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</si>
  <si>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</si>
  <si>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</si>
  <si>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</si>
  <si>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</si>
  <si>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</si>
  <si>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</si>
  <si>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</si>
  <si>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</si>
  <si>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</si>
  <si>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</si>
  <si>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</si>
  <si>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</si>
  <si>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</si>
  <si>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</si>
  <si>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</si>
  <si>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</si>
  <si>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</si>
  <si>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</si>
  <si>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</si>
  <si>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</si>
  <si>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</si>
  <si>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</si>
  <si>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</si>
  <si>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family val="2"/>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</si>
  <si>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</si>
  <si>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</si>
  <si>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</si>
  <si>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</si>
  <si>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</si>
  <si>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</si>
  <si>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</si>
  <si>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</si>
  <si>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</si>
  <si>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</si>
  <si>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</si>
  <si>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</si>
  <si>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</si>
  <si>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</si>
  <si>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</si>
  <si>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</si>
  <si>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</si>
  <si>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</si>
  <si>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</si>
  <si>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</si>
  <si>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</si>
  <si>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</si>
  <si>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</si>
  <si>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</si>
  <si>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</si>
  <si>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</si>
  <si>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</si>
  <si>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</si>
  <si>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</si>
  <si>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</si>
  <si>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</si>
  <si>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</si>
  <si>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</si>
  <si>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</si>
  <si>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</si>
  <si>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</si>
  <si>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</si>
  <si>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</si>
  <si>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</si>
  <si>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</si>
  <si>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</si>
  <si>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</si>
  <si>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</si>
  <si>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</si>
  <si>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</si>
  <si>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</si>
  <si>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</si>
  <si>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</si>
  <si>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</si>
  <si>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</si>
  <si>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</si>
  <si>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</si>
  <si>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</si>
  <si>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</si>
  <si>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</si>
  <si>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</si>
  <si>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</si>
  <si>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</si>
  <si>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</si>
  <si>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</si>
  <si>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</si>
  <si>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</si>
  <si>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</si>
  <si>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</si>
  <si>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</si>
  <si>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</si>
  <si>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</si>
  <si>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</si>
  <si>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</si>
  <si>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</si>
  <si>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</si>
  <si>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</si>
  <si>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</si>
  <si>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</si>
  <si>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</si>
  <si>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</si>
  <si>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</si>
  <si>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</si>
  <si>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</si>
  <si>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</si>
  <si>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</si>
  <si>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</si>
  <si>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</si>
  <si>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</si>
  <si>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</si>
  <si>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</si>
  <si>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</si>
  <si>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</si>
  <si>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</si>
  <si>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</si>
  <si>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</si>
  <si>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</si>
  <si>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</si>
  <si>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</si>
  <si>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</si>
  <si>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</si>
  <si>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</si>
  <si>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</si>
  <si>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</si>
  <si>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</si>
  <si>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</si>
  <si>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</si>
  <si>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</si>
  <si>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</si>
  <si>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</si>
  <si>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</si>
  <si>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</si>
  <si>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</si>
  <si>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</si>
  <si>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</si>
  <si>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</si>
  <si>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</si>
  <si>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</si>
  <si>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</si>
  <si>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</si>
  <si>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</si>
  <si>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</si>
  <si>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</si>
  <si>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</si>
  <si>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</si>
  <si>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</si>
  <si>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</si>
  <si>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</si>
  <si>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</si>
  <si>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</si>
  <si>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</si>
  <si>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</si>
  <si>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</si>
  <si>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</si>
  <si>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</si>
  <si>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</si>
  <si>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</si>
  <si>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</si>
  <si>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</si>
  <si>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</si>
  <si>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</si>
  <si>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</si>
  <si>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</si>
  <si>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</si>
  <si>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</si>
  <si>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</si>
  <si>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</si>
  <si>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</si>
  <si>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</si>
  <si>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</si>
  <si>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</si>
  <si>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</si>
  <si>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</si>
  <si>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</si>
  <si>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</si>
  <si>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</si>
  <si>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</si>
  <si>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</si>
  <si>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</si>
  <si>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</si>
  <si>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</si>
  <si>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</si>
  <si>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</si>
  <si>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</si>
  <si>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</si>
  <si>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</si>
  <si>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</si>
  <si>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</si>
  <si>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</si>
  <si>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</si>
  <si>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</si>
  <si>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</si>
  <si>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</si>
  <si>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</si>
  <si>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</si>
  <si>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</si>
  <si>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</si>
  <si>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</si>
  <si>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</si>
  <si>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</si>
  <si>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</si>
  <si>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</si>
  <si>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</si>
  <si>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</si>
  <si>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</si>
  <si>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</si>
  <si>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</si>
  <si>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</si>
  <si>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</si>
  <si>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</si>
  <si>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</si>
  <si>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</si>
  <si>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</si>
  <si>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</si>
  <si>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</si>
  <si>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</si>
  <si>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</si>
  <si>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</si>
  <si>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</si>
  <si>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</si>
  <si>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</si>
  <si>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</si>
  <si>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</si>
  <si>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</si>
  <si>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</si>
  <si>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</si>
  <si>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</si>
  <si>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</si>
  <si>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</si>
  <si>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</si>
  <si>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</si>
  <si>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</si>
  <si>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</si>
  <si>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</si>
  <si>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</si>
  <si>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</si>
  <si>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</si>
  <si>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</si>
  <si>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</si>
  <si>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</si>
  <si>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</si>
  <si>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</si>
  <si>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</si>
  <si>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</si>
  <si>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</si>
  <si>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</si>
  <si>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</si>
  <si>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</si>
  <si>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</si>
  <si>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</si>
  <si>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</si>
  <si>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</si>
  <si>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</si>
  <si>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</si>
  <si>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</si>
  <si>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</si>
  <si>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</si>
  <si>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</si>
  <si>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</si>
  <si>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</si>
  <si>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</si>
  <si>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</si>
  <si>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</si>
  <si>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</si>
  <si>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</si>
  <si>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</si>
  <si>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</si>
  <si>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</si>
  <si>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</si>
  <si>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</si>
  <si>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</si>
  <si>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</si>
  <si>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</si>
  <si>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</si>
  <si>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</si>
  <si>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</si>
  <si>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</si>
  <si>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</si>
  <si>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</si>
  <si>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</si>
  <si>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</si>
  <si>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</si>
  <si>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</si>
  <si>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</si>
  <si>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</si>
  <si>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</si>
  <si>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</si>
  <si>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</si>
  <si>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</si>
  <si>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</si>
  <si>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</si>
  <si>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</si>
  <si>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</si>
  <si>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</si>
  <si>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</si>
  <si>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</si>
  <si>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</si>
  <si>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</si>
  <si>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</si>
  <si>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</si>
  <si>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</si>
  <si>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</si>
  <si>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</si>
  <si>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</si>
  <si>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</si>
  <si>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</si>
  <si>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</si>
  <si>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</si>
  <si>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</si>
  <si>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</si>
  <si>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</si>
  <si>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</si>
  <si>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</si>
  <si>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</si>
  <si>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</si>
  <si>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</si>
  <si>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</si>
  <si>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</si>
  <si>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</si>
  <si>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</si>
  <si>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</si>
  <si>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</si>
  <si>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</si>
  <si>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</si>
  <si>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</si>
  <si>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</si>
  <si>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</si>
  <si>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</si>
  <si>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</si>
  <si>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</si>
  <si>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</si>
  <si>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</si>
  <si>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</si>
  <si>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</si>
  <si>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</si>
  <si>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</si>
  <si>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</si>
  <si>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</si>
  <si>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</si>
  <si>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</si>
  <si>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</si>
  <si>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</si>
  <si>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</si>
  <si>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</si>
  <si>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</si>
  <si>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</si>
  <si>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</si>
  <si>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</si>
  <si>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</si>
  <si>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</si>
  <si>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</si>
  <si>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</si>
  <si>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</si>
  <si>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</si>
  <si>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</si>
  <si>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</si>
  <si>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</si>
  <si>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</si>
  <si>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</si>
  <si>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</si>
  <si>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</si>
  <si>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</si>
  <si>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</si>
  <si>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</si>
  <si>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</si>
  <si>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</si>
  <si>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</si>
  <si>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</si>
  <si>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</si>
  <si>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</si>
  <si>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</si>
  <si>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</si>
  <si>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</si>
  <si>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</si>
  <si>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</si>
  <si>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</si>
  <si>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</si>
  <si>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</si>
  <si>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</si>
  <si>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</si>
  <si>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</si>
  <si>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</si>
  <si>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</si>
  <si>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</si>
  <si>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</si>
  <si>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</si>
  <si>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</si>
  <si>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</si>
  <si>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</si>
  <si>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</si>
  <si>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</si>
  <si>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</si>
  <si>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</si>
  <si>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</si>
  <si>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</si>
  <si>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</si>
  <si>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</si>
  <si>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</si>
  <si>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</si>
  <si>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</si>
  <si>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</si>
  <si>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</si>
  <si>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</si>
  <si>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</si>
  <si>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</si>
  <si>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</si>
  <si>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</si>
  <si>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</si>
  <si>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</si>
  <si>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</si>
  <si>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</si>
  <si>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</si>
  <si>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</si>
  <si>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</si>
  <si>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</si>
  <si>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</si>
  <si>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</si>
  <si>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</si>
  <si>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</si>
  <si>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</si>
  <si>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</si>
  <si>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</si>
  <si>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</si>
  <si>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</si>
  <si>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</si>
  <si>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</si>
  <si>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</si>
  <si>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</si>
  <si>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</si>
  <si>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</si>
  <si>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</si>
  <si>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</si>
  <si>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</si>
  <si>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</si>
  <si>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</si>
  <si>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</si>
  <si>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</si>
  <si>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</si>
  <si>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</si>
  <si>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</si>
  <si>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</si>
  <si>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</si>
  <si>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</si>
  <si>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</si>
  <si>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</si>
  <si>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</si>
  <si>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</si>
  <si>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</si>
  <si>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</si>
  <si>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</si>
  <si>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</si>
  <si>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</si>
  <si>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</si>
  <si>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</si>
  <si>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</si>
  <si>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</si>
  <si>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</si>
  <si>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</si>
  <si>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</si>
  <si>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</si>
  <si>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</si>
  <si>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</si>
  <si>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</si>
  <si>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</si>
  <si>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</si>
  <si>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</si>
  <si>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</si>
  <si>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</si>
  <si>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</si>
  <si>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</si>
  <si>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</si>
  <si>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</si>
  <si>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</si>
  <si>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</si>
  <si>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</si>
  <si>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</si>
  <si>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</si>
  <si>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</si>
  <si>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</si>
  <si>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</si>
  <si>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</si>
  <si>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</si>
  <si>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</si>
  <si>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</si>
  <si>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</si>
  <si>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</si>
  <si>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</si>
  <si>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</si>
  <si>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</si>
  <si>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</si>
  <si>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</si>
  <si>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</si>
  <si>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</si>
  <si>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</si>
  <si>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</si>
  <si>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</si>
  <si>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</si>
  <si>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</si>
  <si>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</si>
  <si>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</si>
  <si>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</si>
  <si>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</si>
  <si>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</si>
  <si>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</si>
  <si>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</si>
  <si>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</si>
  <si>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</si>
  <si>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</si>
  <si>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</si>
  <si>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</si>
  <si>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</si>
  <si>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</si>
  <si>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</si>
  <si>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</si>
  <si>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</si>
  <si>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</si>
  <si>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</si>
  <si>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</si>
  <si>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</si>
  <si>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</si>
  <si>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</si>
  <si>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</si>
  <si>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</si>
  <si>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</si>
  <si>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</si>
  <si>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</si>
  <si>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</si>
  <si>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</si>
  <si>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</si>
  <si>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</si>
  <si>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</si>
  <si>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</si>
  <si>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</si>
  <si>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</si>
  <si>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</si>
  <si>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</si>
  <si>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</si>
  <si>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</si>
  <si>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</si>
  <si>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</si>
  <si>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</si>
  <si>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</si>
  <si>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</si>
  <si>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</si>
  <si>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</si>
  <si>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</si>
  <si>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</si>
  <si>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</si>
  <si>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</si>
  <si>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</si>
  <si>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</si>
  <si>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</si>
  <si>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</si>
  <si>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</si>
  <si>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</si>
  <si>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</si>
  <si>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</si>
  <si>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</si>
  <si>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</si>
  <si>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</si>
  <si>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</si>
  <si>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</si>
  <si>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</si>
  <si>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</si>
  <si>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</si>
  <si>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</si>
  <si>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</si>
  <si>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</si>
  <si>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</si>
  <si>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</si>
  <si>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</si>
  <si>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</si>
  <si>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</si>
  <si>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</si>
  <si>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</si>
  <si>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</si>
  <si>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</si>
  <si>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</si>
  <si>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</si>
  <si>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</si>
  <si>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</si>
  <si>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</si>
  <si>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</si>
  <si>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</si>
  <si>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</si>
  <si>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</si>
  <si>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</si>
  <si>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</si>
  <si>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</si>
  <si>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</si>
  <si>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</si>
  <si>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</si>
  <si>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</si>
  <si>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</si>
  <si>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</si>
  <si>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</si>
  <si>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</si>
  <si>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</si>
  <si>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</si>
  <si>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</si>
  <si>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</si>
  <si>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</si>
  <si>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</si>
  <si>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</si>
  <si>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</si>
  <si>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</si>
  <si>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</si>
  <si>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</si>
  <si>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</si>
  <si>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</si>
  <si>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</si>
  <si>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</si>
  <si>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</si>
  <si>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</si>
  <si>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</si>
  <si>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</si>
  <si>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</si>
  <si>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</si>
  <si>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</si>
  <si>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</si>
  <si>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</si>
  <si>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</si>
  <si>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</si>
  <si>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</si>
  <si>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</si>
  <si>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</si>
  <si>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</si>
  <si>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</si>
  <si>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</si>
  <si>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</si>
  <si>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</si>
  <si>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</si>
  <si>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</si>
  <si>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</si>
  <si>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</si>
  <si>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</si>
  <si>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</si>
  <si>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</si>
  <si>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</si>
  <si>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</si>
  <si>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</si>
  <si>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</si>
  <si>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</si>
  <si>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</si>
  <si>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</si>
  <si>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</si>
  <si>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</si>
  <si>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</si>
  <si>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</si>
  <si>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family val="2"/>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</si>
  <si>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</si>
  <si>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family val="2"/>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</si>
  <si>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</si>
  <si>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</si>
  <si>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</si>
  <si>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</si>
  <si>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</si>
  <si>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</si>
  <si>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</si>
  <si>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</si>
  <si>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</si>
  <si>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</si>
  <si>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</si>
  <si>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</si>
  <si>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</si>
  <si>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</si>
  <si>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</si>
  <si>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</si>
  <si>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</si>
  <si>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</si>
  <si>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</si>
  <si>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</si>
  <si>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</si>
  <si>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</si>
  <si>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</si>
  <si>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</si>
  <si>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</si>
  <si>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</si>
  <si>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</si>
  <si>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</si>
  <si>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</si>
  <si>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</si>
  <si>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</si>
  <si>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</si>
  <si>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</si>
  <si>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</si>
  <si>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</si>
  <si>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</si>
  <si>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</si>
  <si>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</si>
  <si>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</si>
  <si>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</si>
  <si>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</si>
  <si>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</si>
  <si>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</si>
  <si>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</si>
  <si>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</si>
  <si>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</si>
  <si>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</si>
  <si>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</si>
  <si>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</si>
  <si>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</si>
  <si>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</si>
  <si>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</si>
  <si>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</si>
  <si>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</si>
  <si>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</si>
  <si>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</si>
  <si>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</si>
  <si>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</si>
  <si>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</si>
  <si>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</si>
  <si>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</si>
  <si>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</si>
  <si>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</si>
  <si>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</si>
  <si>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</si>
  <si>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</si>
  <si>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</si>
  <si>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</si>
  <si>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</si>
  <si>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</si>
  <si>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</si>
  <si>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</si>
  <si>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</si>
  <si>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</si>
  <si>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</si>
  <si>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</si>
  <si>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</si>
  <si>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</si>
  <si>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</si>
  <si>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</si>
  <si>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</si>
  <si>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</si>
  <si>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</si>
  <si>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</si>
  <si>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</si>
  <si>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</si>
  <si>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</si>
  <si>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</si>
  <si>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</si>
  <si>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</si>
  <si>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</si>
  <si>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</si>
  <si>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</si>
  <si>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</si>
  <si>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</si>
  <si>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</si>
  <si>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</si>
  <si>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</si>
  <si>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</si>
  <si>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</si>
  <si>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</si>
  <si>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</si>
  <si>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</si>
  <si>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</si>
  <si>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</si>
  <si>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</si>
  <si>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</si>
  <si>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</si>
  <si>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</si>
  <si>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</si>
  <si>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</si>
  <si>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</si>
  <si>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</si>
  <si>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</si>
  <si>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</si>
  <si>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</si>
  <si>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</si>
  <si>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</si>
  <si>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</si>
  <si>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</si>
  <si>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</si>
  <si>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</si>
  <si>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</si>
  <si>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</si>
  <si>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</si>
  <si>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</si>
  <si>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</si>
  <si>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</si>
  <si>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</si>
  <si>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</si>
  <si>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</si>
  <si>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</si>
  <si>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</si>
  <si>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</si>
  <si>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</si>
  <si>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</si>
  <si>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</si>
  <si>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</si>
  <si>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</si>
  <si>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</si>
  <si>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</si>
  <si>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</si>
  <si>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</si>
  <si>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</si>
  <si>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</si>
  <si>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</si>
  <si>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</si>
  <si>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</si>
  <si>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</si>
  <si>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</si>
  <si>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</si>
  <si>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</si>
  <si>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</si>
  <si>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</si>
  <si>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</si>
  <si>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</si>
  <si>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</si>
  <si>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</si>
  <si>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</si>
  <si>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</si>
  <si>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</si>
  <si>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</si>
  <si>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</si>
  <si>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</si>
  <si>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</si>
  <si>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</si>
  <si>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</si>
  <si>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</si>
  <si>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</si>
  <si>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</si>
  <si>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</si>
  <si>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</si>
  <si>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</si>
  <si>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</si>
  <si>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</si>
  <si>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</si>
  <si>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</si>
  <si>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</si>
  <si>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</si>
  <si>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</si>
  <si>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</si>
  <si>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</si>
  <si>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</si>
  <si>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</si>
  <si>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</si>
  <si>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</si>
  <si>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</si>
  <si>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</si>
  <si>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</si>
  <si>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</si>
  <si>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</si>
  <si>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</si>
  <si>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</si>
  <si>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</si>
  <si>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</si>
  <si>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</si>
  <si>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</si>
  <si>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</si>
  <si>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</si>
  <si>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</si>
  <si>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</si>
  <si>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</si>
  <si>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</si>
  <si>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</si>
  <si>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</si>
  <si>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</si>
  <si>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</si>
  <si>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</si>
  <si>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</si>
  <si>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</si>
  <si>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</si>
  <si>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</si>
  <si>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</si>
  <si>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</si>
  <si>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</si>
  <si>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</si>
  <si>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</si>
  <si>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</si>
  <si>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</si>
  <si>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</si>
  <si>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</si>
  <si>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</si>
  <si>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</si>
  <si>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</si>
  <si>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</si>
  <si>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</si>
  <si>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</si>
  <si>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</si>
  <si>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</si>
  <si>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</si>
  <si>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</si>
  <si>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</si>
  <si>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</si>
  <si>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</si>
  <si>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</si>
  <si>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</si>
  <si>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</si>
  <si>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</si>
  <si>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</si>
  <si>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</si>
  <si>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</si>
  <si>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</si>
  <si>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</si>
  <si>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</si>
  <si>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</si>
  <si>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</si>
  <si>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</si>
  <si>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</si>
  <si>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</si>
  <si>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</si>
  <si>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</si>
  <si>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</si>
  <si>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</si>
  <si>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</si>
  <si>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</si>
  <si>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</si>
  <si>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</si>
  <si>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</si>
  <si>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</si>
  <si>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</si>
  <si>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</si>
  <si>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</si>
  <si>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</si>
  <si>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</si>
  <si>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</si>
  <si>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</si>
  <si>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</si>
  <si>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</si>
  <si>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</si>
  <si>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</si>
  <si>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</si>
  <si>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</si>
  <si>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</si>
  <si>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</si>
  <si>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</si>
  <si>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</si>
  <si>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</si>
  <si>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</si>
  <si>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</si>
  <si>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</si>
  <si>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</si>
  <si>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</si>
  <si>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</si>
  <si>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</si>
  <si>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</si>
  <si>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</si>
  <si>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</si>
  <si>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</si>
  <si>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</si>
  <si>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</si>
  <si>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</si>
  <si>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</si>
  <si>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</si>
  <si>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</si>
  <si>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</si>
  <si>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</si>
  <si>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</si>
  <si>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</si>
  <si>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</si>
  <si>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</si>
  <si>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</si>
  <si>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</si>
  <si>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</si>
  <si>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</si>
  <si>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</si>
  <si>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</si>
  <si>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</si>
  <si>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</si>
  <si>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</si>
  <si>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</si>
  <si>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</si>
  <si>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</si>
  <si>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</si>
  <si>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</si>
  <si>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</si>
  <si>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</si>
  <si>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</si>
  <si>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</si>
  <si>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</si>
  <si>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</si>
  <si>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</si>
  <si>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</si>
  <si>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</si>
  <si>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</si>
  <si>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</si>
  <si>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</si>
  <si>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</si>
  <si>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</si>
  <si>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</si>
  <si>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</si>
  <si>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</si>
  <si>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</si>
  <si>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</si>
  <si>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</si>
  <si>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</si>
  <si>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</si>
  <si>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</si>
  <si>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</si>
  <si>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</si>
  <si>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</si>
  <si>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</si>
  <si>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</si>
  <si>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</si>
  <si>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</si>
  <si>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</si>
  <si>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</si>
  <si>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</si>
  <si>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</si>
  <si>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</si>
  <si>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</si>
  <si>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</si>
  <si>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</si>
  <si>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</si>
  <si>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</si>
  <si>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</si>
  <si>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</si>
  <si>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</si>
  <si>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</si>
  <si>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</si>
  <si>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</si>
  <si>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</si>
  <si>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</si>
  <si>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</si>
  <si>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</si>
  <si>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</si>
  <si>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</si>
  <si>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</si>
  <si>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</si>
  <si>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</si>
  <si>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</si>
  <si>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</si>
  <si>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</si>
  <si>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</si>
  <si>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</si>
  <si>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</si>
  <si>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</si>
  <si>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</si>
  <si>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</si>
  <si>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</si>
  <si>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</si>
  <si>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</si>
  <si>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</si>
  <si>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</si>
  <si>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</si>
  <si>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</si>
  <si>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</si>
  <si>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</si>
  <si>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</si>
  <si>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</si>
  <si>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</si>
  <si>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</si>
  <si>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</si>
  <si>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</si>
  <si>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</si>
  <si>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</si>
  <si>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</si>
  <si>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</si>
  <si>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</si>
  <si>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</si>
  <si>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</si>
  <si>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</si>
  <si>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</si>
  <si>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</si>
  <si>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</si>
  <si>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</si>
  <si>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</si>
  <si>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</si>
  <si>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</si>
  <si>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</si>
  <si>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</si>
  <si>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</si>
  <si>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</si>
  <si>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</si>
  <si>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</si>
  <si>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</si>
  <si>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</si>
  <si>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</si>
  <si>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</si>
  <si>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</si>
  <si>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</si>
  <si>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</si>
  <si>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</si>
  <si>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</si>
  <si>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</si>
  <si>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</si>
  <si>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</si>
  <si>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</si>
  <si>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</si>
  <si>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</si>
  <si>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</si>
  <si>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</si>
  <si>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</si>
  <si>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</si>
  <si>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</si>
  <si>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</si>
  <si>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</si>
  <si>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</si>
  <si>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</si>
  <si>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</si>
  <si>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</si>
  <si>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</si>
  <si>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</si>
  <si>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</si>
  <si>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</si>
  <si>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</si>
  <si>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</si>
  <si>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</si>
  <si>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</si>
  <si>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</si>
  <si>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</si>
  <si>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</si>
  <si>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</si>
  <si>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</si>
  <si>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</si>
  <si>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</si>
  <si>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</si>
  <si>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</si>
  <si>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</si>
  <si>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</si>
  <si>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</si>
  <si>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</si>
  <si>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</si>
  <si>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</si>
  <si>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</si>
  <si>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</si>
  <si>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</si>
  <si>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</si>
  <si>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</si>
  <si>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</si>
  <si>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</si>
  <si>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</si>
  <si>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</si>
  <si>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</si>
  <si>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</si>
  <si>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</si>
  <si>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</si>
  <si>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</si>
  <si>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</si>
  <si>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</si>
  <si>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</si>
  <si>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family val="2"/>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</si>
  <si>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</si>
  <si>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</si>
  <si>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</si>
  <si>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</si>
  <si>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</si>
  <si>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family val="2"/>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1222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47037, 47061</t>
    </r>
    <r>
      <rPr>
        <sz val="10"/>
        <rFont val="Arial"/>
        <family val="2"/>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</si>
  <si>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</si>
  <si>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family val="2"/>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1966</t>
    </r>
    <r>
      <rPr>
        <sz val="10"/>
        <rFont val="Arial"/>
        <family val="2"/>
        <charset val="238"/>
      </rPr>
      <t xml:space="preserve">, </t>
    </r>
    <r>
      <rPr>
        <b/>
        <sz val="10"/>
        <color indexed="10"/>
        <rFont val="Arial"/>
        <family val="2"/>
        <charset val="238"/>
      </rPr>
      <t>2436</t>
    </r>
    <r>
      <rPr>
        <sz val="10"/>
        <rFont val="Arial"/>
        <family val="2"/>
        <charset val="238"/>
      </rPr>
      <t xml:space="preserve">, </t>
    </r>
    <r>
      <rPr>
        <b/>
        <sz val="10"/>
        <color indexed="10"/>
        <rFont val="Arial"/>
        <family val="2"/>
        <charset val="238"/>
      </rPr>
      <t>2452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22058</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t>
    </r>
    <r>
      <rPr>
        <sz val="10"/>
        <rFont val="Arial"/>
        <family val="2"/>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</si>
  <si>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</si>
  <si>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</si>
  <si>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</si>
  <si>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</si>
  <si>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</si>
  <si>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</si>
  <si>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</si>
  <si>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</si>
  <si>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</si>
  <si>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</si>
  <si>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</si>
  <si>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</si>
  <si>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</si>
  <si>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</si>
  <si>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</si>
  <si>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</si>
  <si>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</si>
  <si>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</si>
  <si>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</si>
  <si>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</si>
  <si>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</si>
  <si>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</si>
  <si>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</si>
  <si>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</si>
  <si>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</si>
  <si>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</si>
  <si>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</si>
  <si>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</si>
  <si>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</si>
  <si>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</si>
  <si>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</si>
  <si>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</si>
  <si>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</si>
  <si>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</si>
  <si>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</si>
  <si>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</si>
  <si>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</si>
  <si>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</si>
  <si>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</si>
  <si>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</si>
  <si>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</si>
  <si>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</si>
  <si>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</si>
  <si>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</si>
  <si>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</si>
  <si>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</si>
  <si>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</si>
  <si>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</si>
  <si>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</si>
  <si>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</si>
  <si>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</si>
  <si>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</si>
  <si>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</si>
  <si>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</si>
  <si>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</si>
  <si>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</si>
  <si>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</si>
  <si>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</si>
  <si>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</si>
  <si>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</si>
  <si>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</si>
  <si>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</si>
  <si>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</si>
  <si>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</si>
  <si>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</si>
  <si>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</si>
  <si>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</si>
  <si>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</si>
  <si>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</si>
  <si>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</si>
  <si>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</si>
  <si>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</si>
  <si>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</si>
  <si>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</si>
  <si>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</si>
  <si>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</si>
  <si>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</si>
  <si>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</si>
  <si>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</si>
  <si>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</si>
  <si>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</si>
  <si>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</si>
  <si>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</si>
  <si>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</si>
  <si>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</si>
  <si>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</si>
  <si>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</si>
  <si>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</si>
  <si>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</si>
  <si>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</si>
  <si>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</si>
  <si>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</si>
  <si>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</si>
  <si>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</si>
  <si>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</si>
  <si>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</si>
  <si>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</si>
  <si>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</si>
  <si>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</si>
  <si>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</si>
  <si>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</si>
  <si>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</si>
  <si>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</si>
  <si>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</si>
  <si>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</si>
  <si>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</si>
  <si>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</si>
  <si>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</si>
  <si>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</si>
  <si>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</si>
  <si>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</si>
  <si>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</si>
  <si>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</si>
  <si>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</si>
  <si>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</si>
  <si>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</si>
  <si>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</si>
  <si>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</si>
  <si>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</si>
  <si>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</si>
  <si>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</si>
  <si>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</si>
  <si>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</si>
  <si>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</si>
  <si>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</si>
  <si>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</si>
  <si>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</si>
  <si>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</si>
  <si>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</si>
  <si>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</si>
  <si>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</si>
  <si>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</si>
  <si>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</si>
  <si>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</si>
  <si>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</si>
  <si>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</si>
  <si>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</si>
  <si>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</si>
  <si>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</si>
  <si>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</si>
  <si>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</si>
  <si>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</si>
  <si>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</si>
  <si>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</si>
  <si>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</si>
  <si>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</si>
  <si>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</si>
  <si>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</si>
  <si>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</si>
  <si>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</si>
  <si>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</si>
  <si>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</si>
  <si>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</si>
  <si>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</si>
  <si>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</si>
  <si>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</si>
  <si>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</si>
  <si>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</si>
  <si>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</si>
  <si>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</si>
  <si>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</si>
  <si>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</si>
  <si>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</si>
  <si>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</si>
  <si>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</si>
  <si>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</si>
  <si>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</si>
  <si>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</si>
  <si>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</si>
  <si>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</si>
  <si>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</si>
  <si>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</si>
  <si>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</si>
  <si>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</si>
  <si>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</si>
  <si>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</si>
  <si>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</si>
  <si>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</si>
  <si>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</si>
  <si>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</si>
  <si>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</si>
  <si>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</si>
  <si>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</si>
  <si>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</si>
  <si>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</si>
  <si>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</si>
  <si>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</si>
  <si>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</si>
  <si>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</si>
  <si>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</si>
  <si>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</si>
  <si>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</si>
  <si>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</si>
  <si>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</si>
  <si>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</si>
  <si>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</si>
  <si>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</si>
  <si>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</si>
  <si>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</si>
  <si>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</si>
  <si>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</si>
  <si>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</si>
  <si>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</si>
  <si>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</si>
  <si>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</si>
  <si>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</si>
  <si>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</si>
  <si>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</si>
  <si>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</si>
  <si>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</si>
  <si>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</si>
  <si>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</si>
  <si>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</si>
  <si>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</si>
  <si>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</si>
  <si>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</si>
  <si>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</si>
  <si>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</si>
  <si>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</si>
  <si>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</si>
  <si>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</si>
  <si>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</si>
  <si>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</si>
  <si>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</si>
  <si>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</si>
  <si>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</si>
  <si>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</si>
  <si>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</si>
  <si>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</si>
  <si>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</si>
  <si>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</si>
  <si>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</si>
  <si>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</si>
  <si>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</si>
  <si>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</si>
  <si>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</si>
  <si>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</si>
  <si>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</si>
  <si>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</si>
  <si>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</si>
  <si>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</si>
  <si>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</si>
  <si>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</si>
  <si>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</si>
  <si>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</si>
  <si>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</si>
  <si>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</si>
  <si>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</si>
  <si>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</si>
  <si>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</si>
  <si>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</si>
  <si>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</si>
  <si>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</si>
  <si>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</si>
  <si>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</si>
  <si>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</si>
  <si>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</si>
  <si>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</si>
  <si>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</si>
  <si>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</si>
  <si>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</si>
  <si>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</si>
  <si>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</si>
  <si>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</si>
  <si>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</si>
  <si>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</si>
  <si>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</si>
  <si>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</si>
  <si>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</si>
  <si>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</si>
  <si>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</si>
  <si>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</si>
  <si>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</si>
  <si>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</si>
  <si>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</si>
  <si>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</si>
  <si>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</si>
  <si>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</si>
  <si>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</si>
  <si>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</si>
  <si>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</si>
  <si>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</si>
  <si>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</si>
  <si>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</si>
  <si>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</si>
  <si>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</si>
  <si>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</si>
  <si>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</si>
  <si>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</si>
  <si>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</si>
  <si>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</si>
  <si>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</si>
  <si>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</si>
  <si>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</si>
  <si>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</si>
  <si>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</si>
  <si>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</si>
  <si>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</si>
  <si>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</si>
  <si>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</si>
  <si>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KOPRIVNIČKO-KRIŽEVAČKA ŽUPANIJA</t>
  </si>
  <si>
    <t>Ulica Antuna Nemčića 5</t>
  </si>
  <si>
    <t>048 658 242</t>
  </si>
  <si>
    <t>darko.masnec@kckzz.hr</t>
  </si>
  <si>
    <t>DARKO KOREN, ing.građ.</t>
  </si>
  <si>
    <t>DARKO MASNEC, dipl.oec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</si>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</sst>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color indexed="12"/>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594596860</v>
      </c>
      <c r="D2" s="58">
        <f>PRRAS!E12</f>
        <v>701617566</v>
      </c>
      <c r="E2" s="58">
        <v>0</v>
      </c>
      <c r="F2" s="58">
        <v>0</v>
      </c>
      <c r="G2" s="59">
        <f t="shared" ref="G2:G65" si="0">(B2/1000)*(C2*1+D2*2)</f>
        <v>1997831.9920000001</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54203816</v>
      </c>
      <c r="D3" s="53">
        <f>PRRAS!E13</f>
        <v>50504504</v>
      </c>
      <c r="E3" s="53">
        <v>0</v>
      </c>
      <c r="F3" s="53">
        <v>0</v>
      </c>
      <c r="G3" s="54">
        <f t="shared" si="0"/>
        <v>310425.64799999999</v>
      </c>
      <c r="H3" s="54">
        <f t="shared" si="1"/>
        <v>0</v>
      </c>
      <c r="I3" s="55">
        <v>0</v>
      </c>
      <c r="J3" s="201" t="s">
        <v>2064</v>
      </c>
      <c r="K3" s="46" t="str">
        <f>RefStr!B27</f>
        <v>DA</v>
      </c>
      <c r="L3" s="46">
        <f>IF(RefStr!B27="DA",1,0)</f>
        <v>1</v>
      </c>
    </row>
    <row r="4" spans="1:12" x14ac:dyDescent="0.2">
      <c r="A4" s="52">
        <v>151</v>
      </c>
      <c r="B4" s="53">
        <f>PRRAS!C14</f>
        <v>3</v>
      </c>
      <c r="C4" s="53">
        <f>PRRAS!D14</f>
        <v>49180312</v>
      </c>
      <c r="D4" s="53">
        <f>PRRAS!E14</f>
        <v>45417240</v>
      </c>
      <c r="E4" s="53">
        <v>0</v>
      </c>
      <c r="F4" s="53">
        <v>0</v>
      </c>
      <c r="G4" s="54">
        <f t="shared" si="0"/>
        <v>420044.37599999999</v>
      </c>
      <c r="H4" s="54">
        <f t="shared" si="1"/>
        <v>0</v>
      </c>
      <c r="I4" s="55">
        <v>0</v>
      </c>
      <c r="J4" s="201" t="s">
        <v>472</v>
      </c>
      <c r="K4" s="46" t="str">
        <f>RefStr!B29</f>
        <v>DA</v>
      </c>
      <c r="L4" s="46">
        <f>IF(RefStr!B29="DA",1,0)</f>
        <v>1</v>
      </c>
    </row>
    <row r="5" spans="1:12" x14ac:dyDescent="0.2">
      <c r="A5" s="52">
        <v>151</v>
      </c>
      <c r="B5" s="53">
        <f>PRRAS!C15</f>
        <v>4</v>
      </c>
      <c r="C5" s="53">
        <f>PRRAS!D15</f>
        <v>43608844</v>
      </c>
      <c r="D5" s="53">
        <f>PRRAS!E15</f>
        <v>43048704</v>
      </c>
      <c r="E5" s="53">
        <v>0</v>
      </c>
      <c r="F5" s="53">
        <v>0</v>
      </c>
      <c r="G5" s="54">
        <f t="shared" si="0"/>
        <v>518825.00800000003</v>
      </c>
      <c r="H5" s="54">
        <f t="shared" si="1"/>
        <v>0</v>
      </c>
      <c r="I5" s="55">
        <v>0</v>
      </c>
      <c r="J5" s="201" t="s">
        <v>473</v>
      </c>
      <c r="K5" s="46" t="str">
        <f>IF(RefStr!B31&lt;&gt;"",RefStr!B31, "NE")</f>
        <v>DA</v>
      </c>
      <c r="L5" s="46">
        <f>IF(RefStr!B31="DA",1,0)</f>
        <v>1</v>
      </c>
    </row>
    <row r="6" spans="1:12" x14ac:dyDescent="0.2">
      <c r="A6" s="52">
        <v>151</v>
      </c>
      <c r="B6" s="53">
        <f>PRRAS!C16</f>
        <v>5</v>
      </c>
      <c r="C6" s="53">
        <f>PRRAS!D16</f>
        <v>4968396</v>
      </c>
      <c r="D6" s="53">
        <f>PRRAS!E16</f>
        <v>5461435</v>
      </c>
      <c r="E6" s="53">
        <v>0</v>
      </c>
      <c r="F6" s="53">
        <v>0</v>
      </c>
      <c r="G6" s="54">
        <f t="shared" si="0"/>
        <v>79456.33</v>
      </c>
      <c r="H6" s="54">
        <f t="shared" si="1"/>
        <v>0</v>
      </c>
      <c r="I6" s="55">
        <v>0</v>
      </c>
      <c r="J6" s="201" t="s">
        <v>635</v>
      </c>
      <c r="K6" s="46" t="str">
        <f>RefStr!B33</f>
        <v>DA</v>
      </c>
      <c r="L6" s="46">
        <v>0</v>
      </c>
    </row>
    <row r="7" spans="1:12" x14ac:dyDescent="0.2">
      <c r="A7" s="52">
        <v>151</v>
      </c>
      <c r="B7" s="53">
        <f>PRRAS!C17</f>
        <v>6</v>
      </c>
      <c r="C7" s="53">
        <f>PRRAS!D17</f>
        <v>1457161</v>
      </c>
      <c r="D7" s="53">
        <f>PRRAS!E17</f>
        <v>2013571</v>
      </c>
      <c r="E7" s="53">
        <v>0</v>
      </c>
      <c r="F7" s="53">
        <v>0</v>
      </c>
      <c r="G7" s="54">
        <f t="shared" si="0"/>
        <v>32905.817999999999</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1914058</v>
      </c>
      <c r="D8" s="53">
        <f>PRRAS!E18</f>
        <v>2633379</v>
      </c>
      <c r="E8" s="53">
        <v>0</v>
      </c>
      <c r="F8" s="53">
        <v>0</v>
      </c>
      <c r="G8" s="54">
        <f t="shared" si="0"/>
        <v>50265.712</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3619</v>
      </c>
      <c r="D10" s="53">
        <f>PRRAS!E20</f>
        <v>0</v>
      </c>
      <c r="E10" s="53">
        <v>0</v>
      </c>
      <c r="F10" s="53">
        <v>0</v>
      </c>
      <c r="G10" s="54">
        <f t="shared" si="0"/>
        <v>32.570999999999998</v>
      </c>
      <c r="H10" s="54">
        <f t="shared" si="1"/>
        <v>0</v>
      </c>
      <c r="I10" s="55">
        <v>0</v>
      </c>
      <c r="J10" s="201" t="s">
        <v>2054</v>
      </c>
      <c r="K10" s="46" t="str">
        <f>TEXT(RefStr!B6,"00000")</f>
        <v>27669</v>
      </c>
      <c r="L10" s="46">
        <f>INT(VALUE(RefStr!B6))</f>
        <v>27669</v>
      </c>
    </row>
    <row r="11" spans="1:12" x14ac:dyDescent="0.2">
      <c r="A11" s="52">
        <v>151</v>
      </c>
      <c r="B11" s="53">
        <f>PRRAS!C21</f>
        <v>10</v>
      </c>
      <c r="C11" s="53">
        <f>PRRAS!D21</f>
        <v>2771766</v>
      </c>
      <c r="D11" s="53">
        <f>PRRAS!E21</f>
        <v>7739849</v>
      </c>
      <c r="E11" s="53">
        <v>0</v>
      </c>
      <c r="F11" s="53">
        <v>0</v>
      </c>
      <c r="G11" s="54">
        <f t="shared" si="0"/>
        <v>182514.64</v>
      </c>
      <c r="H11" s="54">
        <f t="shared" si="1"/>
        <v>0</v>
      </c>
      <c r="I11" s="55">
        <v>0</v>
      </c>
      <c r="J11" s="201" t="s">
        <v>550</v>
      </c>
      <c r="K11" s="46" t="str">
        <f>TEXT(RefStr!B8,"00000000")</f>
        <v>02768275</v>
      </c>
      <c r="L11" s="46">
        <f>INT(VALUE(RefStr!B8))</f>
        <v>2768275</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KOPRIVNIČKO-KRIŽEVAČKA ŽUPANIJA</v>
      </c>
      <c r="L12" s="46">
        <f>LEN(Skriveni!K12)</f>
        <v>31</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48000</v>
      </c>
      <c r="L13" s="46">
        <f>INT(VALUE(RefStr!B12))</f>
        <v>48000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Koprivnica</v>
      </c>
      <c r="L14" s="46">
        <f>LEN(Skriveni!K14)</f>
        <v>10</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Ulica Antuna Nemčića 5</v>
      </c>
      <c r="L15" s="46">
        <f>LEN(Skriveni!K15)</f>
        <v>22</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108583</v>
      </c>
      <c r="D19" s="53">
        <f>PRRAS!E29</f>
        <v>129605</v>
      </c>
      <c r="E19" s="53">
        <v>0</v>
      </c>
      <c r="F19" s="53">
        <v>0</v>
      </c>
      <c r="G19" s="54">
        <f t="shared" si="0"/>
        <v>6620.2739999999994</v>
      </c>
      <c r="H19" s="54">
        <f t="shared" si="1"/>
        <v>0</v>
      </c>
      <c r="I19" s="55">
        <v>0</v>
      </c>
      <c r="J19" s="201" t="s">
        <v>915</v>
      </c>
      <c r="K19" s="46" t="str">
        <f>TEXT(RefStr!B22,"000")</f>
        <v>201</v>
      </c>
      <c r="L19" s="46">
        <f>INT(VALUE(RefStr!B22))</f>
        <v>201</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06</v>
      </c>
      <c r="L20" s="46">
        <f>IF(ISERROR(RefStr!H3),0,INT(VALUE(RefStr!H3)))</f>
        <v>6</v>
      </c>
    </row>
    <row r="21" spans="1:12" x14ac:dyDescent="0.2">
      <c r="A21" s="52">
        <v>151</v>
      </c>
      <c r="B21" s="53">
        <f>PRRAS!C31</f>
        <v>20</v>
      </c>
      <c r="C21" s="53">
        <f>PRRAS!D31</f>
        <v>108583</v>
      </c>
      <c r="D21" s="53">
        <f>PRRAS!E31</f>
        <v>129605</v>
      </c>
      <c r="E21" s="53">
        <v>0</v>
      </c>
      <c r="F21" s="53">
        <v>0</v>
      </c>
      <c r="G21" s="54">
        <f t="shared" si="0"/>
        <v>7355.8600000000006</v>
      </c>
      <c r="H21" s="54">
        <f t="shared" si="1"/>
        <v>0</v>
      </c>
      <c r="I21" s="55">
        <v>0</v>
      </c>
      <c r="J21" s="201" t="s">
        <v>3867</v>
      </c>
      <c r="K21" s="46" t="str">
        <f>TEXT(RefStr!K14, "00000000000")</f>
        <v>06872053793</v>
      </c>
      <c r="L21" s="46">
        <f>INT(VALUE(RefStr!K14))</f>
        <v>6872053793</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DARKO MASNEC, dipl.oec</v>
      </c>
      <c r="L22" s="46">
        <f>LEN(RefStr!H25)</f>
        <v>22</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048 658 242</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4914921</v>
      </c>
      <c r="D25" s="53">
        <f>PRRAS!E35</f>
        <v>4957659</v>
      </c>
      <c r="E25" s="53">
        <v>0</v>
      </c>
      <c r="F25" s="53">
        <v>0</v>
      </c>
      <c r="G25" s="54">
        <f t="shared" si="0"/>
        <v>355925.73600000003</v>
      </c>
      <c r="H25" s="54">
        <f t="shared" si="1"/>
        <v>0</v>
      </c>
      <c r="I25" s="55">
        <v>0</v>
      </c>
      <c r="J25" s="201" t="s">
        <v>3871</v>
      </c>
      <c r="K25" s="46" t="str">
        <f>TRIM(RefStr!H29)</f>
        <v>darko.masnec@kckzz.hr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DARKO KOREN, ing.građ.</v>
      </c>
      <c r="L27" s="46">
        <f>LEN(RefStr!H33)</f>
        <v>22</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16.239.293.144,52</v>
      </c>
      <c r="L28" s="46">
        <f>SUM(G2:G1580)</f>
        <v>16239293144.515003</v>
      </c>
    </row>
    <row r="29" spans="1:12" x14ac:dyDescent="0.2">
      <c r="A29" s="52">
        <v>151</v>
      </c>
      <c r="B29" s="53">
        <f>PRRAS!C39</f>
        <v>28</v>
      </c>
      <c r="C29" s="53">
        <f>PRRAS!D39</f>
        <v>4861621</v>
      </c>
      <c r="D29" s="53">
        <f>PRRAS!E39</f>
        <v>4946059</v>
      </c>
      <c r="E29" s="53">
        <v>0</v>
      </c>
      <c r="F29" s="53">
        <v>0</v>
      </c>
      <c r="G29" s="54">
        <f t="shared" si="0"/>
        <v>413104.69199999998</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53300</v>
      </c>
      <c r="D31" s="53">
        <f>PRRAS!E41</f>
        <v>11600</v>
      </c>
      <c r="E31" s="53">
        <v>0</v>
      </c>
      <c r="F31" s="53">
        <v>0</v>
      </c>
      <c r="G31" s="54">
        <f t="shared" si="0"/>
        <v>2295</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12026842082.394001</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3265630274.8519988</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843972824.19999981</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4206611.7229999993</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98641351.346000001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282627365</v>
      </c>
      <c r="D46" s="53">
        <f>PRRAS!E56</f>
        <v>318075909</v>
      </c>
      <c r="E46" s="53">
        <v>0</v>
      </c>
      <c r="F46" s="53">
        <v>0</v>
      </c>
      <c r="G46" s="54">
        <f t="shared" si="0"/>
        <v>41345063.234999999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445826</v>
      </c>
      <c r="D50" s="53">
        <f>PRRAS!E60</f>
        <v>1320627</v>
      </c>
      <c r="E50" s="53">
        <v>0</v>
      </c>
      <c r="F50" s="53">
        <v>0</v>
      </c>
      <c r="G50" s="54">
        <f t="shared" si="0"/>
        <v>151266.92000000001</v>
      </c>
      <c r="H50" s="54">
        <f t="shared" si="1"/>
        <v>0</v>
      </c>
      <c r="I50" s="55">
        <v>0</v>
      </c>
    </row>
    <row r="51" spans="1:9" x14ac:dyDescent="0.2">
      <c r="A51" s="52">
        <v>151</v>
      </c>
      <c r="B51" s="53">
        <f>PRRAS!C61</f>
        <v>50</v>
      </c>
      <c r="C51" s="53">
        <f>PRRAS!D61</f>
        <v>111241</v>
      </c>
      <c r="D51" s="53">
        <f>PRRAS!E61</f>
        <v>0</v>
      </c>
      <c r="E51" s="53">
        <v>0</v>
      </c>
      <c r="F51" s="53">
        <v>0</v>
      </c>
      <c r="G51" s="54">
        <f t="shared" si="0"/>
        <v>5562.05</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334585</v>
      </c>
      <c r="D53" s="53">
        <f>PRRAS!E63</f>
        <v>661507</v>
      </c>
      <c r="E53" s="53">
        <v>0</v>
      </c>
      <c r="F53" s="53">
        <v>0</v>
      </c>
      <c r="G53" s="54">
        <f t="shared" si="0"/>
        <v>86195.148000000001</v>
      </c>
      <c r="H53" s="54">
        <f t="shared" si="1"/>
        <v>0</v>
      </c>
      <c r="I53" s="55">
        <v>0</v>
      </c>
    </row>
    <row r="54" spans="1:9" x14ac:dyDescent="0.2">
      <c r="A54" s="52">
        <v>151</v>
      </c>
      <c r="B54" s="53">
        <f>PRRAS!C64</f>
        <v>53</v>
      </c>
      <c r="C54" s="53">
        <f>PRRAS!D64</f>
        <v>0</v>
      </c>
      <c r="D54" s="53">
        <f>PRRAS!E64</f>
        <v>659120</v>
      </c>
      <c r="E54" s="53">
        <v>0</v>
      </c>
      <c r="F54" s="53">
        <v>0</v>
      </c>
      <c r="G54" s="54">
        <f t="shared" si="0"/>
        <v>69866.720000000001</v>
      </c>
      <c r="H54" s="54">
        <f t="shared" si="1"/>
        <v>0</v>
      </c>
      <c r="I54" s="55">
        <v>0</v>
      </c>
    </row>
    <row r="55" spans="1:9" x14ac:dyDescent="0.2">
      <c r="A55" s="52">
        <v>151</v>
      </c>
      <c r="B55" s="53">
        <f>PRRAS!C65</f>
        <v>54</v>
      </c>
      <c r="C55" s="53">
        <f>PRRAS!D65</f>
        <v>32969680</v>
      </c>
      <c r="D55" s="53">
        <f>PRRAS!E65</f>
        <v>29181143</v>
      </c>
      <c r="E55" s="53">
        <v>0</v>
      </c>
      <c r="F55" s="53">
        <v>0</v>
      </c>
      <c r="G55" s="54">
        <f t="shared" si="0"/>
        <v>4931926.1639999999</v>
      </c>
      <c r="H55" s="54">
        <f t="shared" si="1"/>
        <v>0</v>
      </c>
      <c r="I55" s="55">
        <v>0</v>
      </c>
    </row>
    <row r="56" spans="1:9" x14ac:dyDescent="0.2">
      <c r="A56" s="52">
        <v>151</v>
      </c>
      <c r="B56" s="53">
        <f>PRRAS!C66</f>
        <v>55</v>
      </c>
      <c r="C56" s="53">
        <f>PRRAS!D66</f>
        <v>32319680</v>
      </c>
      <c r="D56" s="53">
        <f>PRRAS!E66</f>
        <v>28502243</v>
      </c>
      <c r="E56" s="53">
        <v>0</v>
      </c>
      <c r="F56" s="53">
        <v>0</v>
      </c>
      <c r="G56" s="54">
        <f t="shared" si="0"/>
        <v>4912829.13</v>
      </c>
      <c r="H56" s="54">
        <f t="shared" si="1"/>
        <v>0</v>
      </c>
      <c r="I56" s="55">
        <v>0</v>
      </c>
    </row>
    <row r="57" spans="1:9" x14ac:dyDescent="0.2">
      <c r="A57" s="52">
        <v>151</v>
      </c>
      <c r="B57" s="53">
        <f>PRRAS!C67</f>
        <v>56</v>
      </c>
      <c r="C57" s="53">
        <f>PRRAS!D67</f>
        <v>650000</v>
      </c>
      <c r="D57" s="53">
        <f>PRRAS!E67</f>
        <v>678900</v>
      </c>
      <c r="E57" s="53">
        <v>0</v>
      </c>
      <c r="F57" s="53">
        <v>0</v>
      </c>
      <c r="G57" s="54">
        <f t="shared" si="0"/>
        <v>112436.8</v>
      </c>
      <c r="H57" s="54">
        <f t="shared" si="1"/>
        <v>0</v>
      </c>
      <c r="I57" s="55">
        <v>0</v>
      </c>
    </row>
    <row r="58" spans="1:9" x14ac:dyDescent="0.2">
      <c r="A58" s="52">
        <v>151</v>
      </c>
      <c r="B58" s="53">
        <f>PRRAS!C68</f>
        <v>57</v>
      </c>
      <c r="C58" s="53">
        <f>PRRAS!D68</f>
        <v>434135</v>
      </c>
      <c r="D58" s="53">
        <f>PRRAS!E68</f>
        <v>5203775</v>
      </c>
      <c r="E58" s="53">
        <v>0</v>
      </c>
      <c r="F58" s="53">
        <v>0</v>
      </c>
      <c r="G58" s="54">
        <f t="shared" si="0"/>
        <v>617976.04500000004</v>
      </c>
      <c r="H58" s="54">
        <f t="shared" si="1"/>
        <v>0</v>
      </c>
      <c r="I58" s="55">
        <v>0</v>
      </c>
    </row>
    <row r="59" spans="1:9" x14ac:dyDescent="0.2">
      <c r="A59" s="52">
        <v>151</v>
      </c>
      <c r="B59" s="53">
        <f>PRRAS!C69</f>
        <v>58</v>
      </c>
      <c r="C59" s="53">
        <f>PRRAS!D69</f>
        <v>347135</v>
      </c>
      <c r="D59" s="53">
        <f>PRRAS!E69</f>
        <v>5203775</v>
      </c>
      <c r="E59" s="53">
        <v>0</v>
      </c>
      <c r="F59" s="53">
        <v>0</v>
      </c>
      <c r="G59" s="54">
        <f t="shared" si="0"/>
        <v>623771.73</v>
      </c>
      <c r="H59" s="54">
        <f t="shared" si="1"/>
        <v>0</v>
      </c>
      <c r="I59" s="55">
        <v>0</v>
      </c>
    </row>
    <row r="60" spans="1:9" x14ac:dyDescent="0.2">
      <c r="A60" s="52">
        <v>151</v>
      </c>
      <c r="B60" s="53">
        <f>PRRAS!C70</f>
        <v>59</v>
      </c>
      <c r="C60" s="53">
        <f>PRRAS!D70</f>
        <v>87000</v>
      </c>
      <c r="D60" s="53">
        <f>PRRAS!E70</f>
        <v>0</v>
      </c>
      <c r="E60" s="53">
        <v>0</v>
      </c>
      <c r="F60" s="53">
        <v>0</v>
      </c>
      <c r="G60" s="54">
        <f t="shared" si="0"/>
        <v>5133</v>
      </c>
      <c r="H60" s="54">
        <f t="shared" si="1"/>
        <v>0</v>
      </c>
      <c r="I60" s="55">
        <v>0</v>
      </c>
    </row>
    <row r="61" spans="1:9" x14ac:dyDescent="0.2">
      <c r="A61" s="52">
        <v>151</v>
      </c>
      <c r="B61" s="53">
        <f>PRRAS!C71</f>
        <v>60</v>
      </c>
      <c r="C61" s="53">
        <f>PRRAS!D71</f>
        <v>42327241</v>
      </c>
      <c r="D61" s="53">
        <f>PRRAS!E71</f>
        <v>42601333</v>
      </c>
      <c r="E61" s="53">
        <v>0</v>
      </c>
      <c r="F61" s="53">
        <v>0</v>
      </c>
      <c r="G61" s="54">
        <f t="shared" si="0"/>
        <v>7651794.4199999999</v>
      </c>
      <c r="H61" s="54">
        <f t="shared" si="1"/>
        <v>0</v>
      </c>
      <c r="I61" s="55">
        <v>0</v>
      </c>
    </row>
    <row r="62" spans="1:9" x14ac:dyDescent="0.2">
      <c r="A62" s="52">
        <v>151</v>
      </c>
      <c r="B62" s="53">
        <f>PRRAS!C72</f>
        <v>61</v>
      </c>
      <c r="C62" s="53">
        <f>PRRAS!D72</f>
        <v>33818580</v>
      </c>
      <c r="D62" s="53">
        <f>PRRAS!E72</f>
        <v>34649389</v>
      </c>
      <c r="E62" s="53">
        <v>0</v>
      </c>
      <c r="F62" s="53">
        <v>0</v>
      </c>
      <c r="G62" s="54">
        <f t="shared" si="0"/>
        <v>6290158.8379999995</v>
      </c>
      <c r="H62" s="54">
        <f t="shared" si="1"/>
        <v>0</v>
      </c>
      <c r="I62" s="55">
        <v>0</v>
      </c>
    </row>
    <row r="63" spans="1:9" x14ac:dyDescent="0.2">
      <c r="A63" s="52">
        <v>151</v>
      </c>
      <c r="B63" s="53">
        <f>PRRAS!C73</f>
        <v>62</v>
      </c>
      <c r="C63" s="53">
        <f>PRRAS!D73</f>
        <v>8508661</v>
      </c>
      <c r="D63" s="53">
        <f>PRRAS!E73</f>
        <v>7951944</v>
      </c>
      <c r="E63" s="53">
        <v>0</v>
      </c>
      <c r="F63" s="53">
        <v>0</v>
      </c>
      <c r="G63" s="54">
        <f t="shared" si="0"/>
        <v>1513578.0379999999</v>
      </c>
      <c r="H63" s="54">
        <f t="shared" si="1"/>
        <v>0</v>
      </c>
      <c r="I63" s="55">
        <v>0</v>
      </c>
    </row>
    <row r="64" spans="1:9" x14ac:dyDescent="0.2">
      <c r="A64" s="52">
        <v>151</v>
      </c>
      <c r="B64" s="53">
        <f>PRRAS!C74</f>
        <v>63</v>
      </c>
      <c r="C64" s="53">
        <f>PRRAS!D74</f>
        <v>186283765</v>
      </c>
      <c r="D64" s="53">
        <f>PRRAS!E74</f>
        <v>215269821</v>
      </c>
      <c r="E64" s="53">
        <v>0</v>
      </c>
      <c r="F64" s="53">
        <v>0</v>
      </c>
      <c r="G64" s="54">
        <f t="shared" si="0"/>
        <v>38859874.641000003</v>
      </c>
      <c r="H64" s="54">
        <f t="shared" si="1"/>
        <v>0</v>
      </c>
      <c r="I64" s="55">
        <v>0</v>
      </c>
    </row>
    <row r="65" spans="1:9" x14ac:dyDescent="0.2">
      <c r="A65" s="52">
        <v>151</v>
      </c>
      <c r="B65" s="53">
        <f>PRRAS!C75</f>
        <v>64</v>
      </c>
      <c r="C65" s="53">
        <f>PRRAS!D75</f>
        <v>183315911</v>
      </c>
      <c r="D65" s="53">
        <f>PRRAS!E75</f>
        <v>209670727</v>
      </c>
      <c r="E65" s="53">
        <v>0</v>
      </c>
      <c r="F65" s="53">
        <v>0</v>
      </c>
      <c r="G65" s="54">
        <f t="shared" si="0"/>
        <v>38570071.359999999</v>
      </c>
      <c r="H65" s="54">
        <f t="shared" si="1"/>
        <v>0</v>
      </c>
      <c r="I65" s="55">
        <v>0</v>
      </c>
    </row>
    <row r="66" spans="1:9" x14ac:dyDescent="0.2">
      <c r="A66" s="52">
        <v>151</v>
      </c>
      <c r="B66" s="53">
        <f>PRRAS!C76</f>
        <v>65</v>
      </c>
      <c r="C66" s="53">
        <f>PRRAS!D76</f>
        <v>2967854</v>
      </c>
      <c r="D66" s="53">
        <f>PRRAS!E76</f>
        <v>5599094</v>
      </c>
      <c r="E66" s="53">
        <v>0</v>
      </c>
      <c r="F66" s="53">
        <v>0</v>
      </c>
      <c r="G66" s="54">
        <f t="shared" ref="G66:G125" si="2">(B66/1000)*(C66*1+D66*2)</f>
        <v>920792.73</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20166718</v>
      </c>
      <c r="D70" s="53">
        <f>PRRAS!E80</f>
        <v>24499210</v>
      </c>
      <c r="E70" s="53">
        <v>0</v>
      </c>
      <c r="F70" s="53">
        <v>0</v>
      </c>
      <c r="G70" s="54">
        <f t="shared" si="2"/>
        <v>4772394.5220000008</v>
      </c>
      <c r="H70" s="54">
        <f t="shared" si="3"/>
        <v>0</v>
      </c>
      <c r="I70" s="55">
        <v>0</v>
      </c>
    </row>
    <row r="71" spans="1:9" x14ac:dyDescent="0.2">
      <c r="A71" s="52">
        <v>151</v>
      </c>
      <c r="B71" s="53">
        <f>PRRAS!C81</f>
        <v>70</v>
      </c>
      <c r="C71" s="53">
        <f>PRRAS!D81</f>
        <v>9621979</v>
      </c>
      <c r="D71" s="53">
        <f>PRRAS!E81</f>
        <v>15536423</v>
      </c>
      <c r="E71" s="53">
        <v>0</v>
      </c>
      <c r="F71" s="53">
        <v>0</v>
      </c>
      <c r="G71" s="54">
        <f t="shared" si="2"/>
        <v>2848637.7500000005</v>
      </c>
      <c r="H71" s="54">
        <f t="shared" si="3"/>
        <v>0</v>
      </c>
      <c r="I71" s="55">
        <v>0</v>
      </c>
    </row>
    <row r="72" spans="1:9" x14ac:dyDescent="0.2">
      <c r="A72" s="52">
        <v>151</v>
      </c>
      <c r="B72" s="53">
        <f>PRRAS!C82</f>
        <v>71</v>
      </c>
      <c r="C72" s="53">
        <f>PRRAS!D82</f>
        <v>10544739</v>
      </c>
      <c r="D72" s="53">
        <f>PRRAS!E82</f>
        <v>8962787</v>
      </c>
      <c r="E72" s="53">
        <v>0</v>
      </c>
      <c r="F72" s="53">
        <v>0</v>
      </c>
      <c r="G72" s="54">
        <f t="shared" si="2"/>
        <v>2021392.2229999998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11270023</v>
      </c>
      <c r="D78" s="53">
        <f>PRRAS!E88</f>
        <v>20132835</v>
      </c>
      <c r="E78" s="53">
        <v>0</v>
      </c>
      <c r="F78" s="53">
        <v>0</v>
      </c>
      <c r="G78" s="54">
        <f t="shared" si="2"/>
        <v>3968248.361</v>
      </c>
      <c r="H78" s="54">
        <f t="shared" si="3"/>
        <v>0</v>
      </c>
      <c r="I78" s="55">
        <v>0</v>
      </c>
    </row>
    <row r="79" spans="1:9" x14ac:dyDescent="0.2">
      <c r="A79" s="52">
        <v>151</v>
      </c>
      <c r="B79" s="53">
        <f>PRRAS!C89</f>
        <v>78</v>
      </c>
      <c r="C79" s="53">
        <f>PRRAS!D89</f>
        <v>381178</v>
      </c>
      <c r="D79" s="53">
        <f>PRRAS!E89</f>
        <v>289071</v>
      </c>
      <c r="E79" s="53">
        <v>0</v>
      </c>
      <c r="F79" s="53">
        <v>0</v>
      </c>
      <c r="G79" s="54">
        <f t="shared" si="2"/>
        <v>74826.960000000006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79354</v>
      </c>
      <c r="D81" s="53">
        <f>PRRAS!E91</f>
        <v>98666</v>
      </c>
      <c r="E81" s="53">
        <v>0</v>
      </c>
      <c r="F81" s="53">
        <v>0</v>
      </c>
      <c r="G81" s="54">
        <f t="shared" si="2"/>
        <v>22134.880000000001</v>
      </c>
      <c r="H81" s="54">
        <f t="shared" si="3"/>
        <v>0</v>
      </c>
      <c r="I81" s="55">
        <v>0</v>
      </c>
    </row>
    <row r="82" spans="1:9" x14ac:dyDescent="0.2">
      <c r="A82" s="52">
        <v>151</v>
      </c>
      <c r="B82" s="53">
        <f>PRRAS!C92</f>
        <v>81</v>
      </c>
      <c r="C82" s="53">
        <f>PRRAS!D92</f>
        <v>301772</v>
      </c>
      <c r="D82" s="53">
        <f>PRRAS!E92</f>
        <v>13738</v>
      </c>
      <c r="E82" s="53">
        <v>0</v>
      </c>
      <c r="F82" s="53">
        <v>0</v>
      </c>
      <c r="G82" s="54">
        <f t="shared" si="2"/>
        <v>26669.088</v>
      </c>
      <c r="H82" s="54">
        <f t="shared" si="3"/>
        <v>0</v>
      </c>
      <c r="I82" s="55">
        <v>0</v>
      </c>
    </row>
    <row r="83" spans="1:9" x14ac:dyDescent="0.2">
      <c r="A83" s="52">
        <v>151</v>
      </c>
      <c r="B83" s="53">
        <f>PRRAS!C93</f>
        <v>82</v>
      </c>
      <c r="C83" s="53">
        <f>PRRAS!D93</f>
        <v>52</v>
      </c>
      <c r="D83" s="53">
        <f>PRRAS!E93</f>
        <v>87</v>
      </c>
      <c r="E83" s="53">
        <v>0</v>
      </c>
      <c r="F83" s="53">
        <v>0</v>
      </c>
      <c r="G83" s="54">
        <f t="shared" si="2"/>
        <v>18.532</v>
      </c>
      <c r="H83" s="54">
        <f t="shared" si="3"/>
        <v>0</v>
      </c>
      <c r="I83" s="55">
        <v>0</v>
      </c>
    </row>
    <row r="84" spans="1:9" x14ac:dyDescent="0.2">
      <c r="A84" s="52">
        <v>151</v>
      </c>
      <c r="B84" s="53">
        <f>PRRAS!C94</f>
        <v>83</v>
      </c>
      <c r="C84" s="53">
        <f>PRRAS!D94</f>
        <v>0</v>
      </c>
      <c r="D84" s="53">
        <f>PRRAS!E94</f>
        <v>176580</v>
      </c>
      <c r="E84" s="53">
        <v>0</v>
      </c>
      <c r="F84" s="53">
        <v>0</v>
      </c>
      <c r="G84" s="54">
        <f t="shared" si="2"/>
        <v>29312.280000000002</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10846833</v>
      </c>
      <c r="D87" s="53">
        <f>PRRAS!E97</f>
        <v>19837800</v>
      </c>
      <c r="E87" s="53">
        <v>0</v>
      </c>
      <c r="F87" s="53">
        <v>0</v>
      </c>
      <c r="G87" s="54">
        <f t="shared" si="2"/>
        <v>4344929.2379999999</v>
      </c>
      <c r="H87" s="54">
        <f t="shared" si="3"/>
        <v>0</v>
      </c>
      <c r="I87" s="55">
        <v>0</v>
      </c>
    </row>
    <row r="88" spans="1:9" x14ac:dyDescent="0.2">
      <c r="A88" s="52">
        <v>151</v>
      </c>
      <c r="B88" s="53">
        <f>PRRAS!C98</f>
        <v>87</v>
      </c>
      <c r="C88" s="53">
        <f>PRRAS!D98</f>
        <v>571483</v>
      </c>
      <c r="D88" s="53">
        <f>PRRAS!E98</f>
        <v>788578</v>
      </c>
      <c r="E88" s="53">
        <v>0</v>
      </c>
      <c r="F88" s="53">
        <v>0</v>
      </c>
      <c r="G88" s="54">
        <f t="shared" si="2"/>
        <v>186931.59299999999</v>
      </c>
      <c r="H88" s="54">
        <f t="shared" si="3"/>
        <v>0</v>
      </c>
      <c r="I88" s="55">
        <v>0</v>
      </c>
    </row>
    <row r="89" spans="1:9" x14ac:dyDescent="0.2">
      <c r="A89" s="52">
        <v>151</v>
      </c>
      <c r="B89" s="53">
        <f>PRRAS!C99</f>
        <v>88</v>
      </c>
      <c r="C89" s="53">
        <f>PRRAS!D99</f>
        <v>377373</v>
      </c>
      <c r="D89" s="53">
        <f>PRRAS!E99</f>
        <v>379705</v>
      </c>
      <c r="E89" s="53">
        <v>0</v>
      </c>
      <c r="F89" s="53">
        <v>0</v>
      </c>
      <c r="G89" s="54">
        <f t="shared" si="2"/>
        <v>100036.90399999999</v>
      </c>
      <c r="H89" s="54">
        <f t="shared" si="3"/>
        <v>0</v>
      </c>
      <c r="I89" s="55">
        <v>0</v>
      </c>
    </row>
    <row r="90" spans="1:9" x14ac:dyDescent="0.2">
      <c r="A90" s="52">
        <v>151</v>
      </c>
      <c r="B90" s="53">
        <f>PRRAS!C100</f>
        <v>89</v>
      </c>
      <c r="C90" s="53">
        <f>PRRAS!D100</f>
        <v>9580326</v>
      </c>
      <c r="D90" s="53">
        <f>PRRAS!E100</f>
        <v>18512411</v>
      </c>
      <c r="E90" s="53">
        <v>0</v>
      </c>
      <c r="F90" s="53">
        <v>0</v>
      </c>
      <c r="G90" s="54">
        <f t="shared" si="2"/>
        <v>4147858.1719999998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317651</v>
      </c>
      <c r="D93" s="53">
        <f>PRRAS!E103</f>
        <v>157106</v>
      </c>
      <c r="E93" s="53">
        <v>0</v>
      </c>
      <c r="F93" s="53">
        <v>0</v>
      </c>
      <c r="G93" s="54">
        <f t="shared" si="2"/>
        <v>58131.396000000001</v>
      </c>
      <c r="H93" s="54">
        <f t="shared" si="3"/>
        <v>0</v>
      </c>
      <c r="I93" s="55">
        <v>0</v>
      </c>
    </row>
    <row r="94" spans="1:9" x14ac:dyDescent="0.2">
      <c r="A94" s="52">
        <v>151</v>
      </c>
      <c r="B94" s="53">
        <f>PRRAS!C104</f>
        <v>93</v>
      </c>
      <c r="C94" s="53">
        <f>PRRAS!D104</f>
        <v>42012</v>
      </c>
      <c r="D94" s="53">
        <f>PRRAS!E104</f>
        <v>5964</v>
      </c>
      <c r="E94" s="53">
        <v>0</v>
      </c>
      <c r="F94" s="53">
        <v>0</v>
      </c>
      <c r="G94" s="54">
        <f t="shared" si="2"/>
        <v>5016.42</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42012</v>
      </c>
      <c r="D96" s="53">
        <f>PRRAS!E106</f>
        <v>5964</v>
      </c>
      <c r="E96" s="53">
        <v>0</v>
      </c>
      <c r="F96" s="53">
        <v>0</v>
      </c>
      <c r="G96" s="54">
        <f t="shared" si="2"/>
        <v>5124.3</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31171592</v>
      </c>
      <c r="D102" s="53">
        <f>PRRAS!E112</f>
        <v>35466028</v>
      </c>
      <c r="E102" s="53">
        <v>0</v>
      </c>
      <c r="F102" s="53">
        <v>0</v>
      </c>
      <c r="G102" s="54">
        <f t="shared" si="2"/>
        <v>10312468.448000001</v>
      </c>
      <c r="H102" s="54">
        <f t="shared" si="3"/>
        <v>0</v>
      </c>
      <c r="I102" s="55">
        <v>0</v>
      </c>
    </row>
    <row r="103" spans="1:9" x14ac:dyDescent="0.2">
      <c r="A103" s="52">
        <v>151</v>
      </c>
      <c r="B103" s="53">
        <f>PRRAS!C113</f>
        <v>102</v>
      </c>
      <c r="C103" s="53">
        <f>PRRAS!D113</f>
        <v>1313081</v>
      </c>
      <c r="D103" s="53">
        <f>PRRAS!E113</f>
        <v>1373207</v>
      </c>
      <c r="E103" s="53">
        <v>0</v>
      </c>
      <c r="F103" s="53">
        <v>0</v>
      </c>
      <c r="G103" s="54">
        <f t="shared" si="2"/>
        <v>414068.49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572734</v>
      </c>
      <c r="D105" s="53">
        <f>PRRAS!E115</f>
        <v>796941</v>
      </c>
      <c r="E105" s="53">
        <v>0</v>
      </c>
      <c r="F105" s="53">
        <v>0</v>
      </c>
      <c r="G105" s="54">
        <f t="shared" si="2"/>
        <v>225328.06399999998</v>
      </c>
      <c r="H105" s="54">
        <f t="shared" si="3"/>
        <v>0</v>
      </c>
      <c r="I105" s="55">
        <v>0</v>
      </c>
    </row>
    <row r="106" spans="1:9" x14ac:dyDescent="0.2">
      <c r="A106" s="52">
        <v>151</v>
      </c>
      <c r="B106" s="53">
        <f>PRRAS!C116</f>
        <v>105</v>
      </c>
      <c r="C106" s="53">
        <f>PRRAS!D116</f>
        <v>740347</v>
      </c>
      <c r="D106" s="53">
        <f>PRRAS!E116</f>
        <v>576266</v>
      </c>
      <c r="E106" s="53">
        <v>0</v>
      </c>
      <c r="F106" s="53">
        <v>0</v>
      </c>
      <c r="G106" s="54">
        <f t="shared" si="2"/>
        <v>198752.29499999998</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29858511</v>
      </c>
      <c r="D108" s="53">
        <f>PRRAS!E118</f>
        <v>34092821</v>
      </c>
      <c r="E108" s="53">
        <v>0</v>
      </c>
      <c r="F108" s="53">
        <v>0</v>
      </c>
      <c r="G108" s="54">
        <f t="shared" si="2"/>
        <v>10490724.370999999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29858511</v>
      </c>
      <c r="D113" s="53">
        <f>PRRAS!E123</f>
        <v>34092821</v>
      </c>
      <c r="E113" s="53">
        <v>0</v>
      </c>
      <c r="F113" s="53">
        <v>0</v>
      </c>
      <c r="G113" s="54">
        <f t="shared" si="2"/>
        <v>10980945.136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17302759</v>
      </c>
      <c r="D120" s="53">
        <f>PRRAS!E130</f>
        <v>23169269</v>
      </c>
      <c r="E120" s="53">
        <v>0</v>
      </c>
      <c r="F120" s="53">
        <v>0</v>
      </c>
      <c r="G120" s="54">
        <f t="shared" si="2"/>
        <v>7573314.3429999994</v>
      </c>
      <c r="H120" s="54">
        <f t="shared" si="3"/>
        <v>0</v>
      </c>
      <c r="I120" s="55">
        <v>0</v>
      </c>
    </row>
    <row r="121" spans="1:9" x14ac:dyDescent="0.2">
      <c r="A121" s="52">
        <v>151</v>
      </c>
      <c r="B121" s="53">
        <f>PRRAS!C131</f>
        <v>120</v>
      </c>
      <c r="C121" s="53">
        <f>PRRAS!D131</f>
        <v>14206772</v>
      </c>
      <c r="D121" s="53">
        <f>PRRAS!E131</f>
        <v>19580941</v>
      </c>
      <c r="E121" s="53">
        <v>0</v>
      </c>
      <c r="F121" s="53">
        <v>0</v>
      </c>
      <c r="G121" s="54">
        <f t="shared" si="2"/>
        <v>6404238.4799999995</v>
      </c>
      <c r="H121" s="54">
        <f t="shared" si="3"/>
        <v>0</v>
      </c>
      <c r="I121" s="55">
        <v>0</v>
      </c>
    </row>
    <row r="122" spans="1:9" x14ac:dyDescent="0.2">
      <c r="A122" s="52">
        <v>151</v>
      </c>
      <c r="B122" s="53">
        <f>PRRAS!C132</f>
        <v>121</v>
      </c>
      <c r="C122" s="53">
        <f>PRRAS!D132</f>
        <v>850651</v>
      </c>
      <c r="D122" s="53">
        <f>PRRAS!E132</f>
        <v>952533</v>
      </c>
      <c r="E122" s="53">
        <v>0</v>
      </c>
      <c r="F122" s="53">
        <v>0</v>
      </c>
      <c r="G122" s="54">
        <f t="shared" si="2"/>
        <v>333441.75699999998</v>
      </c>
      <c r="H122" s="54">
        <f t="shared" si="3"/>
        <v>0</v>
      </c>
      <c r="I122" s="55">
        <v>0</v>
      </c>
    </row>
    <row r="123" spans="1:9" x14ac:dyDescent="0.2">
      <c r="A123" s="52">
        <v>151</v>
      </c>
      <c r="B123" s="53">
        <f>PRRAS!C133</f>
        <v>122</v>
      </c>
      <c r="C123" s="53">
        <f>PRRAS!D133</f>
        <v>13356121</v>
      </c>
      <c r="D123" s="53">
        <f>PRRAS!E133</f>
        <v>18628408</v>
      </c>
      <c r="E123" s="53">
        <v>0</v>
      </c>
      <c r="F123" s="53">
        <v>0</v>
      </c>
      <c r="G123" s="54">
        <f t="shared" si="2"/>
        <v>6174778.3140000002</v>
      </c>
      <c r="H123" s="54">
        <f t="shared" si="3"/>
        <v>0</v>
      </c>
      <c r="I123" s="55">
        <v>0</v>
      </c>
    </row>
    <row r="124" spans="1:9" x14ac:dyDescent="0.2">
      <c r="A124" s="52">
        <v>151</v>
      </c>
      <c r="B124" s="53">
        <f>PRRAS!C134</f>
        <v>123</v>
      </c>
      <c r="C124" s="53">
        <f>PRRAS!D134</f>
        <v>3095987</v>
      </c>
      <c r="D124" s="53">
        <f>PRRAS!E134</f>
        <v>3588328</v>
      </c>
      <c r="E124" s="53">
        <v>0</v>
      </c>
      <c r="F124" s="53">
        <v>0</v>
      </c>
      <c r="G124" s="54">
        <f t="shared" si="2"/>
        <v>1263535.0889999999</v>
      </c>
      <c r="H124" s="54">
        <f t="shared" si="3"/>
        <v>0</v>
      </c>
      <c r="I124" s="55">
        <v>0</v>
      </c>
    </row>
    <row r="125" spans="1:9" x14ac:dyDescent="0.2">
      <c r="A125" s="52">
        <v>151</v>
      </c>
      <c r="B125" s="53">
        <f>PRRAS!C135</f>
        <v>124</v>
      </c>
      <c r="C125" s="53">
        <f>PRRAS!D135</f>
        <v>1636984</v>
      </c>
      <c r="D125" s="53">
        <f>PRRAS!E135</f>
        <v>2905938</v>
      </c>
      <c r="E125" s="53">
        <v>0</v>
      </c>
      <c r="F125" s="53">
        <v>0</v>
      </c>
      <c r="G125" s="54">
        <f t="shared" si="2"/>
        <v>923658.64</v>
      </c>
      <c r="H125" s="54">
        <f t="shared" si="3"/>
        <v>0</v>
      </c>
      <c r="I125" s="55">
        <v>0</v>
      </c>
    </row>
    <row r="126" spans="1:9" x14ac:dyDescent="0.2">
      <c r="A126" s="52">
        <v>151</v>
      </c>
      <c r="B126" s="53">
        <f>PRRAS!C136</f>
        <v>125</v>
      </c>
      <c r="C126" s="53">
        <f>PRRAS!D136</f>
        <v>1459003</v>
      </c>
      <c r="D126" s="53">
        <f>PRRAS!E136</f>
        <v>682390</v>
      </c>
      <c r="E126" s="53">
        <v>0</v>
      </c>
      <c r="F126" s="53">
        <v>0</v>
      </c>
      <c r="G126" s="54">
        <f t="shared" ref="G126:G191" si="4">(B126/1000)*(C126*1+D126*2)</f>
        <v>352972.875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197851545</v>
      </c>
      <c r="D129" s="53">
        <f>PRRAS!E139</f>
        <v>254119439</v>
      </c>
      <c r="E129" s="53">
        <v>0</v>
      </c>
      <c r="F129" s="53">
        <v>0</v>
      </c>
      <c r="G129" s="54">
        <f t="shared" si="4"/>
        <v>90379574.144000009</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197851545</v>
      </c>
      <c r="D134" s="53">
        <f>PRRAS!E144</f>
        <v>254119439</v>
      </c>
      <c r="E134" s="53">
        <v>0</v>
      </c>
      <c r="F134" s="53">
        <v>0</v>
      </c>
      <c r="G134" s="54">
        <f t="shared" si="4"/>
        <v>93910026.259000003</v>
      </c>
      <c r="H134" s="54">
        <f t="shared" si="5"/>
        <v>0</v>
      </c>
      <c r="I134" s="55">
        <v>0</v>
      </c>
    </row>
    <row r="135" spans="1:9" x14ac:dyDescent="0.2">
      <c r="A135" s="52">
        <v>151</v>
      </c>
      <c r="B135" s="53">
        <f>PRRAS!C145</f>
        <v>134</v>
      </c>
      <c r="C135" s="53">
        <f>PRRAS!D145</f>
        <v>169760</v>
      </c>
      <c r="D135" s="53">
        <f>PRRAS!E145</f>
        <v>149582</v>
      </c>
      <c r="E135" s="53">
        <v>0</v>
      </c>
      <c r="F135" s="53">
        <v>0</v>
      </c>
      <c r="G135" s="54">
        <f t="shared" si="4"/>
        <v>62835.816000000006</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169760</v>
      </c>
      <c r="D146" s="53">
        <f>PRRAS!E156</f>
        <v>149582</v>
      </c>
      <c r="E146" s="53">
        <v>0</v>
      </c>
      <c r="F146" s="53">
        <v>0</v>
      </c>
      <c r="G146" s="54">
        <f t="shared" si="4"/>
        <v>67993.98</v>
      </c>
      <c r="H146" s="54">
        <f t="shared" si="5"/>
        <v>0</v>
      </c>
      <c r="I146" s="55">
        <v>0</v>
      </c>
    </row>
    <row r="147" spans="1:9" x14ac:dyDescent="0.2">
      <c r="A147" s="52">
        <v>151</v>
      </c>
      <c r="B147" s="53">
        <f>PRRAS!C157</f>
        <v>146</v>
      </c>
      <c r="C147" s="53">
        <f>PRRAS!D157</f>
        <v>566178567</v>
      </c>
      <c r="D147" s="53">
        <f>PRRAS!E157</f>
        <v>645428540</v>
      </c>
      <c r="E147" s="53">
        <v>0</v>
      </c>
      <c r="F147" s="53">
        <v>0</v>
      </c>
      <c r="G147" s="54">
        <f t="shared" si="4"/>
        <v>271127204.46200001</v>
      </c>
      <c r="H147" s="54">
        <f t="shared" si="5"/>
        <v>0</v>
      </c>
      <c r="I147" s="55">
        <v>0</v>
      </c>
    </row>
    <row r="148" spans="1:9" x14ac:dyDescent="0.2">
      <c r="A148" s="52">
        <v>151</v>
      </c>
      <c r="B148" s="53">
        <f>PRRAS!C158</f>
        <v>147</v>
      </c>
      <c r="C148" s="53">
        <f>PRRAS!D158</f>
        <v>382402277</v>
      </c>
      <c r="D148" s="53">
        <f>PRRAS!E158</f>
        <v>423354517</v>
      </c>
      <c r="E148" s="53">
        <v>0</v>
      </c>
      <c r="F148" s="53">
        <v>0</v>
      </c>
      <c r="G148" s="54">
        <f t="shared" si="4"/>
        <v>180679362.71699998</v>
      </c>
      <c r="H148" s="54">
        <f t="shared" si="5"/>
        <v>0</v>
      </c>
      <c r="I148" s="55">
        <v>0</v>
      </c>
    </row>
    <row r="149" spans="1:9" x14ac:dyDescent="0.2">
      <c r="A149" s="52">
        <v>151</v>
      </c>
      <c r="B149" s="53">
        <f>PRRAS!C159</f>
        <v>148</v>
      </c>
      <c r="C149" s="53">
        <f>PRRAS!D159</f>
        <v>321234080</v>
      </c>
      <c r="D149" s="53">
        <f>PRRAS!E159</f>
        <v>356520437</v>
      </c>
      <c r="E149" s="53">
        <v>0</v>
      </c>
      <c r="F149" s="53">
        <v>0</v>
      </c>
      <c r="G149" s="54">
        <f t="shared" si="4"/>
        <v>153072693.192</v>
      </c>
      <c r="H149" s="54">
        <f t="shared" si="5"/>
        <v>0</v>
      </c>
      <c r="I149" s="55">
        <v>0</v>
      </c>
    </row>
    <row r="150" spans="1:9" x14ac:dyDescent="0.2">
      <c r="A150" s="52">
        <v>151</v>
      </c>
      <c r="B150" s="53">
        <f>PRRAS!C160</f>
        <v>149</v>
      </c>
      <c r="C150" s="53">
        <f>PRRAS!D160</f>
        <v>288626346</v>
      </c>
      <c r="D150" s="53">
        <f>PRRAS!E160</f>
        <v>314768506</v>
      </c>
      <c r="E150" s="53">
        <v>0</v>
      </c>
      <c r="F150" s="53">
        <v>0</v>
      </c>
      <c r="G150" s="54">
        <f t="shared" si="4"/>
        <v>136806340.34200001</v>
      </c>
      <c r="H150" s="54">
        <f t="shared" si="5"/>
        <v>0</v>
      </c>
      <c r="I150" s="55">
        <v>0</v>
      </c>
    </row>
    <row r="151" spans="1:9" x14ac:dyDescent="0.2">
      <c r="A151" s="52">
        <v>151</v>
      </c>
      <c r="B151" s="53">
        <f>PRRAS!C161</f>
        <v>150</v>
      </c>
      <c r="C151" s="53">
        <f>PRRAS!D161</f>
        <v>16363</v>
      </c>
      <c r="D151" s="53">
        <f>PRRAS!E161</f>
        <v>12639</v>
      </c>
      <c r="E151" s="53">
        <v>0</v>
      </c>
      <c r="F151" s="53">
        <v>0</v>
      </c>
      <c r="G151" s="54">
        <f t="shared" si="4"/>
        <v>6246.15</v>
      </c>
      <c r="H151" s="54">
        <f t="shared" si="5"/>
        <v>0</v>
      </c>
      <c r="I151" s="55">
        <v>0</v>
      </c>
    </row>
    <row r="152" spans="1:9" x14ac:dyDescent="0.2">
      <c r="A152" s="52">
        <v>151</v>
      </c>
      <c r="B152" s="53">
        <f>PRRAS!C162</f>
        <v>151</v>
      </c>
      <c r="C152" s="53">
        <f>PRRAS!D162</f>
        <v>14255319</v>
      </c>
      <c r="D152" s="53">
        <f>PRRAS!E162</f>
        <v>18976478</v>
      </c>
      <c r="E152" s="53">
        <v>0</v>
      </c>
      <c r="F152" s="53">
        <v>0</v>
      </c>
      <c r="G152" s="54">
        <f t="shared" si="4"/>
        <v>7883449.5249999994</v>
      </c>
      <c r="H152" s="54">
        <f t="shared" si="5"/>
        <v>0</v>
      </c>
      <c r="I152" s="55">
        <v>0</v>
      </c>
    </row>
    <row r="153" spans="1:9" x14ac:dyDescent="0.2">
      <c r="A153" s="52">
        <v>151</v>
      </c>
      <c r="B153" s="53">
        <f>PRRAS!C163</f>
        <v>152</v>
      </c>
      <c r="C153" s="53">
        <f>PRRAS!D163</f>
        <v>18336052</v>
      </c>
      <c r="D153" s="53">
        <f>PRRAS!E163</f>
        <v>22762814</v>
      </c>
      <c r="E153" s="53">
        <v>0</v>
      </c>
      <c r="F153" s="53">
        <v>0</v>
      </c>
      <c r="G153" s="54">
        <f t="shared" si="4"/>
        <v>9706975.3599999994</v>
      </c>
      <c r="H153" s="54">
        <f t="shared" si="5"/>
        <v>0</v>
      </c>
      <c r="I153" s="55">
        <v>0</v>
      </c>
    </row>
    <row r="154" spans="1:9" x14ac:dyDescent="0.2">
      <c r="A154" s="52">
        <v>151</v>
      </c>
      <c r="B154" s="53">
        <f>PRRAS!C164</f>
        <v>153</v>
      </c>
      <c r="C154" s="53">
        <f>PRRAS!D164</f>
        <v>13133242</v>
      </c>
      <c r="D154" s="53">
        <f>PRRAS!E164</f>
        <v>13709357</v>
      </c>
      <c r="E154" s="53">
        <v>0</v>
      </c>
      <c r="F154" s="53">
        <v>0</v>
      </c>
      <c r="G154" s="54">
        <f t="shared" si="4"/>
        <v>6204449.2680000002</v>
      </c>
      <c r="H154" s="54">
        <f t="shared" si="5"/>
        <v>0</v>
      </c>
      <c r="I154" s="55">
        <v>0</v>
      </c>
    </row>
    <row r="155" spans="1:9" x14ac:dyDescent="0.2">
      <c r="A155" s="52">
        <v>151</v>
      </c>
      <c r="B155" s="53">
        <f>PRRAS!C165</f>
        <v>154</v>
      </c>
      <c r="C155" s="53">
        <f>PRRAS!D165</f>
        <v>48034955</v>
      </c>
      <c r="D155" s="53">
        <f>PRRAS!E165</f>
        <v>53124723</v>
      </c>
      <c r="E155" s="53">
        <v>0</v>
      </c>
      <c r="F155" s="53">
        <v>0</v>
      </c>
      <c r="G155" s="54">
        <f t="shared" si="4"/>
        <v>23759797.754000001</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47978727</v>
      </c>
      <c r="D157" s="53">
        <f>PRRAS!E167</f>
        <v>53025332</v>
      </c>
      <c r="E157" s="53">
        <v>0</v>
      </c>
      <c r="F157" s="53">
        <v>0</v>
      </c>
      <c r="G157" s="54">
        <f t="shared" si="4"/>
        <v>24028584.995999999</v>
      </c>
      <c r="H157" s="54">
        <f t="shared" si="5"/>
        <v>0</v>
      </c>
      <c r="I157" s="55">
        <v>0</v>
      </c>
    </row>
    <row r="158" spans="1:9" x14ac:dyDescent="0.2">
      <c r="A158" s="52">
        <v>151</v>
      </c>
      <c r="B158" s="53">
        <f>PRRAS!C168</f>
        <v>157</v>
      </c>
      <c r="C158" s="53">
        <f>PRRAS!D168</f>
        <v>56228</v>
      </c>
      <c r="D158" s="53">
        <f>PRRAS!E168</f>
        <v>99391</v>
      </c>
      <c r="E158" s="53">
        <v>0</v>
      </c>
      <c r="F158" s="53">
        <v>0</v>
      </c>
      <c r="G158" s="54">
        <f t="shared" si="4"/>
        <v>40036.57</v>
      </c>
      <c r="H158" s="54">
        <f t="shared" si="5"/>
        <v>0</v>
      </c>
      <c r="I158" s="55">
        <v>0</v>
      </c>
    </row>
    <row r="159" spans="1:9" x14ac:dyDescent="0.2">
      <c r="A159" s="52">
        <v>151</v>
      </c>
      <c r="B159" s="53">
        <f>PRRAS!C169</f>
        <v>158</v>
      </c>
      <c r="C159" s="53">
        <f>PRRAS!D169</f>
        <v>147495660</v>
      </c>
      <c r="D159" s="53">
        <f>PRRAS!E169</f>
        <v>180343938</v>
      </c>
      <c r="E159" s="53">
        <v>0</v>
      </c>
      <c r="F159" s="53">
        <v>0</v>
      </c>
      <c r="G159" s="54">
        <f t="shared" si="4"/>
        <v>80292998.687999994</v>
      </c>
      <c r="H159" s="54">
        <f t="shared" si="5"/>
        <v>0</v>
      </c>
      <c r="I159" s="55">
        <v>0</v>
      </c>
    </row>
    <row r="160" spans="1:9" x14ac:dyDescent="0.2">
      <c r="A160" s="52">
        <v>151</v>
      </c>
      <c r="B160" s="53">
        <f>PRRAS!C170</f>
        <v>159</v>
      </c>
      <c r="C160" s="53">
        <f>PRRAS!D170</f>
        <v>10770124</v>
      </c>
      <c r="D160" s="53">
        <f>PRRAS!E170</f>
        <v>12169863</v>
      </c>
      <c r="E160" s="53">
        <v>0</v>
      </c>
      <c r="F160" s="53">
        <v>0</v>
      </c>
      <c r="G160" s="54">
        <f t="shared" si="4"/>
        <v>5582466.1500000004</v>
      </c>
      <c r="H160" s="54">
        <f t="shared" si="5"/>
        <v>0</v>
      </c>
      <c r="I160" s="55">
        <v>0</v>
      </c>
    </row>
    <row r="161" spans="1:9" x14ac:dyDescent="0.2">
      <c r="A161" s="52">
        <v>151</v>
      </c>
      <c r="B161" s="53">
        <f>PRRAS!C171</f>
        <v>160</v>
      </c>
      <c r="C161" s="53">
        <f>PRRAS!D171</f>
        <v>479964</v>
      </c>
      <c r="D161" s="53">
        <f>PRRAS!E171</f>
        <v>680071</v>
      </c>
      <c r="E161" s="53">
        <v>0</v>
      </c>
      <c r="F161" s="53">
        <v>0</v>
      </c>
      <c r="G161" s="54">
        <f t="shared" si="4"/>
        <v>294416.96000000002</v>
      </c>
      <c r="H161" s="54">
        <f t="shared" si="5"/>
        <v>0</v>
      </c>
      <c r="I161" s="55">
        <v>0</v>
      </c>
    </row>
    <row r="162" spans="1:9" x14ac:dyDescent="0.2">
      <c r="A162" s="52">
        <v>151</v>
      </c>
      <c r="B162" s="53">
        <f>PRRAS!C172</f>
        <v>161</v>
      </c>
      <c r="C162" s="53">
        <f>PRRAS!D172</f>
        <v>9863501</v>
      </c>
      <c r="D162" s="53">
        <f>PRRAS!E172</f>
        <v>11042511</v>
      </c>
      <c r="E162" s="53">
        <v>0</v>
      </c>
      <c r="F162" s="53">
        <v>0</v>
      </c>
      <c r="G162" s="54">
        <f t="shared" si="4"/>
        <v>5143712.2029999997</v>
      </c>
      <c r="H162" s="54">
        <f t="shared" si="5"/>
        <v>0</v>
      </c>
      <c r="I162" s="55">
        <v>0</v>
      </c>
    </row>
    <row r="163" spans="1:9" x14ac:dyDescent="0.2">
      <c r="A163" s="52">
        <v>151</v>
      </c>
      <c r="B163" s="53">
        <f>PRRAS!C173</f>
        <v>162</v>
      </c>
      <c r="C163" s="53">
        <f>PRRAS!D173</f>
        <v>385803</v>
      </c>
      <c r="D163" s="53">
        <f>PRRAS!E173</f>
        <v>392986</v>
      </c>
      <c r="E163" s="53">
        <v>0</v>
      </c>
      <c r="F163" s="53">
        <v>0</v>
      </c>
      <c r="G163" s="54">
        <f t="shared" si="4"/>
        <v>189827.55000000002</v>
      </c>
      <c r="H163" s="54">
        <f t="shared" si="5"/>
        <v>0</v>
      </c>
      <c r="I163" s="55">
        <v>0</v>
      </c>
    </row>
    <row r="164" spans="1:9" x14ac:dyDescent="0.2">
      <c r="A164" s="52">
        <v>151</v>
      </c>
      <c r="B164" s="53">
        <f>PRRAS!C174</f>
        <v>163</v>
      </c>
      <c r="C164" s="53">
        <f>PRRAS!D174</f>
        <v>40856</v>
      </c>
      <c r="D164" s="53">
        <f>PRRAS!E174</f>
        <v>54295</v>
      </c>
      <c r="E164" s="53">
        <v>0</v>
      </c>
      <c r="F164" s="53">
        <v>0</v>
      </c>
      <c r="G164" s="54">
        <f t="shared" si="4"/>
        <v>24359.698</v>
      </c>
      <c r="H164" s="54">
        <f t="shared" si="5"/>
        <v>0</v>
      </c>
      <c r="I164" s="55">
        <v>0</v>
      </c>
    </row>
    <row r="165" spans="1:9" x14ac:dyDescent="0.2">
      <c r="A165" s="52">
        <v>151</v>
      </c>
      <c r="B165" s="53">
        <f>PRRAS!C175</f>
        <v>164</v>
      </c>
      <c r="C165" s="53">
        <f>PRRAS!D175</f>
        <v>81029253</v>
      </c>
      <c r="D165" s="53">
        <f>PRRAS!E175</f>
        <v>95064303</v>
      </c>
      <c r="E165" s="53">
        <v>0</v>
      </c>
      <c r="F165" s="53">
        <v>0</v>
      </c>
      <c r="G165" s="54">
        <f t="shared" si="4"/>
        <v>44469888.876000002</v>
      </c>
      <c r="H165" s="54">
        <f t="shared" si="5"/>
        <v>0</v>
      </c>
      <c r="I165" s="55">
        <v>0</v>
      </c>
    </row>
    <row r="166" spans="1:9" x14ac:dyDescent="0.2">
      <c r="A166" s="52">
        <v>151</v>
      </c>
      <c r="B166" s="53">
        <f>PRRAS!C176</f>
        <v>165</v>
      </c>
      <c r="C166" s="53">
        <f>PRRAS!D176</f>
        <v>5056643</v>
      </c>
      <c r="D166" s="53">
        <f>PRRAS!E176</f>
        <v>4510265</v>
      </c>
      <c r="E166" s="53">
        <v>0</v>
      </c>
      <c r="F166" s="53">
        <v>0</v>
      </c>
      <c r="G166" s="54">
        <f t="shared" si="4"/>
        <v>2322733.5449999999</v>
      </c>
      <c r="H166" s="54">
        <f t="shared" si="5"/>
        <v>0</v>
      </c>
      <c r="I166" s="55">
        <v>0</v>
      </c>
    </row>
    <row r="167" spans="1:9" x14ac:dyDescent="0.2">
      <c r="A167" s="52">
        <v>151</v>
      </c>
      <c r="B167" s="53">
        <f>PRRAS!C177</f>
        <v>166</v>
      </c>
      <c r="C167" s="53">
        <f>PRRAS!D177</f>
        <v>57973627</v>
      </c>
      <c r="D167" s="53">
        <f>PRRAS!E177</f>
        <v>74023543</v>
      </c>
      <c r="E167" s="53">
        <v>0</v>
      </c>
      <c r="F167" s="53">
        <v>0</v>
      </c>
      <c r="G167" s="54">
        <f t="shared" si="4"/>
        <v>34199438.358000003</v>
      </c>
      <c r="H167" s="54">
        <f t="shared" si="5"/>
        <v>0</v>
      </c>
      <c r="I167" s="55">
        <v>0</v>
      </c>
    </row>
    <row r="168" spans="1:9" x14ac:dyDescent="0.2">
      <c r="A168" s="52">
        <v>151</v>
      </c>
      <c r="B168" s="53">
        <f>PRRAS!C178</f>
        <v>167</v>
      </c>
      <c r="C168" s="53">
        <f>PRRAS!D178</f>
        <v>13270149</v>
      </c>
      <c r="D168" s="53">
        <f>PRRAS!E178</f>
        <v>13079163</v>
      </c>
      <c r="E168" s="53">
        <v>0</v>
      </c>
      <c r="F168" s="53">
        <v>0</v>
      </c>
      <c r="G168" s="54">
        <f t="shared" si="4"/>
        <v>6584555.3250000002</v>
      </c>
      <c r="H168" s="54">
        <f t="shared" si="5"/>
        <v>0</v>
      </c>
      <c r="I168" s="55">
        <v>0</v>
      </c>
    </row>
    <row r="169" spans="1:9" x14ac:dyDescent="0.2">
      <c r="A169" s="52">
        <v>151</v>
      </c>
      <c r="B169" s="53">
        <f>PRRAS!C179</f>
        <v>168</v>
      </c>
      <c r="C169" s="53">
        <f>PRRAS!D179</f>
        <v>1847754</v>
      </c>
      <c r="D169" s="53">
        <f>PRRAS!E179</f>
        <v>1741524</v>
      </c>
      <c r="E169" s="53">
        <v>0</v>
      </c>
      <c r="F169" s="53">
        <v>0</v>
      </c>
      <c r="G169" s="54">
        <f t="shared" si="4"/>
        <v>895574.73600000003</v>
      </c>
      <c r="H169" s="54">
        <f t="shared" si="5"/>
        <v>0</v>
      </c>
      <c r="I169" s="55">
        <v>0</v>
      </c>
    </row>
    <row r="170" spans="1:9" x14ac:dyDescent="0.2">
      <c r="A170" s="52">
        <v>151</v>
      </c>
      <c r="B170" s="53">
        <f>PRRAS!C180</f>
        <v>169</v>
      </c>
      <c r="C170" s="53">
        <f>PRRAS!D180</f>
        <v>2091905</v>
      </c>
      <c r="D170" s="53">
        <f>PRRAS!E180</f>
        <v>1244259</v>
      </c>
      <c r="E170" s="53">
        <v>0</v>
      </c>
      <c r="F170" s="53">
        <v>0</v>
      </c>
      <c r="G170" s="54">
        <f t="shared" si="4"/>
        <v>774091.48700000008</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789175</v>
      </c>
      <c r="D172" s="53">
        <f>PRRAS!E182</f>
        <v>465549</v>
      </c>
      <c r="E172" s="53">
        <v>0</v>
      </c>
      <c r="F172" s="53">
        <v>0</v>
      </c>
      <c r="G172" s="54">
        <f t="shared" si="4"/>
        <v>294166.68300000002</v>
      </c>
      <c r="H172" s="54">
        <f t="shared" si="5"/>
        <v>0</v>
      </c>
      <c r="I172" s="55">
        <v>0</v>
      </c>
    </row>
    <row r="173" spans="1:9" x14ac:dyDescent="0.2">
      <c r="A173" s="52">
        <v>151</v>
      </c>
      <c r="B173" s="53">
        <f>PRRAS!C183</f>
        <v>172</v>
      </c>
      <c r="C173" s="53">
        <f>PRRAS!D183</f>
        <v>49832195</v>
      </c>
      <c r="D173" s="53">
        <f>PRRAS!E183</f>
        <v>59711322</v>
      </c>
      <c r="E173" s="53">
        <v>0</v>
      </c>
      <c r="F173" s="53">
        <v>0</v>
      </c>
      <c r="G173" s="54">
        <f t="shared" si="4"/>
        <v>29111832.307999998</v>
      </c>
      <c r="H173" s="54">
        <f t="shared" si="5"/>
        <v>0</v>
      </c>
      <c r="I173" s="55">
        <v>0</v>
      </c>
    </row>
    <row r="174" spans="1:9" x14ac:dyDescent="0.2">
      <c r="A174" s="52">
        <v>151</v>
      </c>
      <c r="B174" s="53">
        <f>PRRAS!C184</f>
        <v>173</v>
      </c>
      <c r="C174" s="53">
        <f>PRRAS!D184</f>
        <v>7919114</v>
      </c>
      <c r="D174" s="53">
        <f>PRRAS!E184</f>
        <v>9687262</v>
      </c>
      <c r="E174" s="53">
        <v>0</v>
      </c>
      <c r="F174" s="53">
        <v>0</v>
      </c>
      <c r="G174" s="54">
        <f t="shared" si="4"/>
        <v>4721799.3739999998</v>
      </c>
      <c r="H174" s="54">
        <f t="shared" si="5"/>
        <v>0</v>
      </c>
      <c r="I174" s="55">
        <v>0</v>
      </c>
    </row>
    <row r="175" spans="1:9" x14ac:dyDescent="0.2">
      <c r="A175" s="52">
        <v>151</v>
      </c>
      <c r="B175" s="53">
        <f>PRRAS!C185</f>
        <v>174</v>
      </c>
      <c r="C175" s="53">
        <f>PRRAS!D185</f>
        <v>9802813</v>
      </c>
      <c r="D175" s="53">
        <f>PRRAS!E185</f>
        <v>9769176</v>
      </c>
      <c r="E175" s="53">
        <v>0</v>
      </c>
      <c r="F175" s="53">
        <v>0</v>
      </c>
      <c r="G175" s="54">
        <f t="shared" si="4"/>
        <v>5105362.71</v>
      </c>
      <c r="H175" s="54">
        <f t="shared" si="5"/>
        <v>0</v>
      </c>
      <c r="I175" s="55">
        <v>0</v>
      </c>
    </row>
    <row r="176" spans="1:9" x14ac:dyDescent="0.2">
      <c r="A176" s="52">
        <v>151</v>
      </c>
      <c r="B176" s="53">
        <f>PRRAS!C186</f>
        <v>175</v>
      </c>
      <c r="C176" s="53">
        <f>PRRAS!D186</f>
        <v>1109035</v>
      </c>
      <c r="D176" s="53">
        <f>PRRAS!E186</f>
        <v>1602463</v>
      </c>
      <c r="E176" s="53">
        <v>0</v>
      </c>
      <c r="F176" s="53">
        <v>0</v>
      </c>
      <c r="G176" s="54">
        <f t="shared" si="4"/>
        <v>754943.17499999993</v>
      </c>
      <c r="H176" s="54">
        <f t="shared" si="5"/>
        <v>0</v>
      </c>
      <c r="I176" s="55">
        <v>0</v>
      </c>
    </row>
    <row r="177" spans="1:9" x14ac:dyDescent="0.2">
      <c r="A177" s="52">
        <v>151</v>
      </c>
      <c r="B177" s="53">
        <f>PRRAS!C187</f>
        <v>176</v>
      </c>
      <c r="C177" s="53">
        <f>PRRAS!D187</f>
        <v>6264061</v>
      </c>
      <c r="D177" s="53">
        <f>PRRAS!E187</f>
        <v>6176545</v>
      </c>
      <c r="E177" s="53">
        <v>0</v>
      </c>
      <c r="F177" s="53">
        <v>0</v>
      </c>
      <c r="G177" s="54">
        <f t="shared" si="4"/>
        <v>3276618.5759999999</v>
      </c>
      <c r="H177" s="54">
        <f t="shared" si="5"/>
        <v>0</v>
      </c>
      <c r="I177" s="55">
        <v>0</v>
      </c>
    </row>
    <row r="178" spans="1:9" x14ac:dyDescent="0.2">
      <c r="A178" s="52">
        <v>151</v>
      </c>
      <c r="B178" s="53">
        <f>PRRAS!C188</f>
        <v>177</v>
      </c>
      <c r="C178" s="53">
        <f>PRRAS!D188</f>
        <v>7067811</v>
      </c>
      <c r="D178" s="53">
        <f>PRRAS!E188</f>
        <v>7654249</v>
      </c>
      <c r="E178" s="53">
        <v>0</v>
      </c>
      <c r="F178" s="53">
        <v>0</v>
      </c>
      <c r="G178" s="54">
        <f t="shared" si="4"/>
        <v>3960606.693</v>
      </c>
      <c r="H178" s="54">
        <f t="shared" si="5"/>
        <v>0</v>
      </c>
      <c r="I178" s="55">
        <v>0</v>
      </c>
    </row>
    <row r="179" spans="1:9" x14ac:dyDescent="0.2">
      <c r="A179" s="52">
        <v>151</v>
      </c>
      <c r="B179" s="53">
        <f>PRRAS!C189</f>
        <v>178</v>
      </c>
      <c r="C179" s="53">
        <f>PRRAS!D189</f>
        <v>4823591</v>
      </c>
      <c r="D179" s="53">
        <f>PRRAS!E189</f>
        <v>5788962</v>
      </c>
      <c r="E179" s="53">
        <v>0</v>
      </c>
      <c r="F179" s="53">
        <v>0</v>
      </c>
      <c r="G179" s="54">
        <f t="shared" si="4"/>
        <v>2919469.67</v>
      </c>
      <c r="H179" s="54">
        <f t="shared" si="5"/>
        <v>0</v>
      </c>
      <c r="I179" s="55">
        <v>0</v>
      </c>
    </row>
    <row r="180" spans="1:9" x14ac:dyDescent="0.2">
      <c r="A180" s="52">
        <v>151</v>
      </c>
      <c r="B180" s="53">
        <f>PRRAS!C190</f>
        <v>179</v>
      </c>
      <c r="C180" s="53">
        <f>PRRAS!D190</f>
        <v>6875472</v>
      </c>
      <c r="D180" s="53">
        <f>PRRAS!E190</f>
        <v>12127069</v>
      </c>
      <c r="E180" s="53">
        <v>0</v>
      </c>
      <c r="F180" s="53">
        <v>0</v>
      </c>
      <c r="G180" s="54">
        <f t="shared" si="4"/>
        <v>5572200.1899999995</v>
      </c>
      <c r="H180" s="54">
        <f t="shared" si="5"/>
        <v>0</v>
      </c>
      <c r="I180" s="55">
        <v>0</v>
      </c>
    </row>
    <row r="181" spans="1:9" x14ac:dyDescent="0.2">
      <c r="A181" s="52">
        <v>151</v>
      </c>
      <c r="B181" s="53">
        <f>PRRAS!C191</f>
        <v>180</v>
      </c>
      <c r="C181" s="53">
        <f>PRRAS!D191</f>
        <v>2706924</v>
      </c>
      <c r="D181" s="53">
        <f>PRRAS!E191</f>
        <v>3121190</v>
      </c>
      <c r="E181" s="53">
        <v>0</v>
      </c>
      <c r="F181" s="53">
        <v>0</v>
      </c>
      <c r="G181" s="54">
        <f t="shared" si="4"/>
        <v>1610874.72</v>
      </c>
      <c r="H181" s="54">
        <f t="shared" si="5"/>
        <v>0</v>
      </c>
      <c r="I181" s="55">
        <v>0</v>
      </c>
    </row>
    <row r="182" spans="1:9" x14ac:dyDescent="0.2">
      <c r="A182" s="52">
        <v>151</v>
      </c>
      <c r="B182" s="53">
        <f>PRRAS!C192</f>
        <v>181</v>
      </c>
      <c r="C182" s="53">
        <f>PRRAS!D192</f>
        <v>3263374</v>
      </c>
      <c r="D182" s="53">
        <f>PRRAS!E192</f>
        <v>3784406</v>
      </c>
      <c r="E182" s="53">
        <v>0</v>
      </c>
      <c r="F182" s="53">
        <v>0</v>
      </c>
      <c r="G182" s="54">
        <f t="shared" si="4"/>
        <v>1960625.666</v>
      </c>
      <c r="H182" s="54">
        <f t="shared" si="5"/>
        <v>0</v>
      </c>
      <c r="I182" s="55">
        <v>0</v>
      </c>
    </row>
    <row r="183" spans="1:9" x14ac:dyDescent="0.2">
      <c r="A183" s="52">
        <v>151</v>
      </c>
      <c r="B183" s="53">
        <f>PRRAS!C193</f>
        <v>182</v>
      </c>
      <c r="C183" s="53">
        <f>PRRAS!D193</f>
        <v>178055</v>
      </c>
      <c r="D183" s="53">
        <f>PRRAS!E193</f>
        <v>686364</v>
      </c>
      <c r="E183" s="53">
        <v>0</v>
      </c>
      <c r="F183" s="53">
        <v>0</v>
      </c>
      <c r="G183" s="54">
        <f t="shared" si="4"/>
        <v>282242.50599999999</v>
      </c>
      <c r="H183" s="54">
        <f t="shared" si="5"/>
        <v>0</v>
      </c>
      <c r="I183" s="55">
        <v>0</v>
      </c>
    </row>
    <row r="184" spans="1:9" x14ac:dyDescent="0.2">
      <c r="A184" s="52">
        <v>151</v>
      </c>
      <c r="B184" s="53">
        <f>PRRAS!C194</f>
        <v>183</v>
      </c>
      <c r="C184" s="53">
        <f>PRRAS!D194</f>
        <v>5686033</v>
      </c>
      <c r="D184" s="53">
        <f>PRRAS!E194</f>
        <v>12712086</v>
      </c>
      <c r="E184" s="53">
        <v>0</v>
      </c>
      <c r="F184" s="53">
        <v>0</v>
      </c>
      <c r="G184" s="54">
        <f t="shared" si="4"/>
        <v>5693167.5149999997</v>
      </c>
      <c r="H184" s="54">
        <f t="shared" si="5"/>
        <v>0</v>
      </c>
      <c r="I184" s="55">
        <v>0</v>
      </c>
    </row>
    <row r="185" spans="1:9" x14ac:dyDescent="0.2">
      <c r="A185" s="52">
        <v>151</v>
      </c>
      <c r="B185" s="53">
        <f>PRRAS!C195</f>
        <v>184</v>
      </c>
      <c r="C185" s="53">
        <f>PRRAS!D195</f>
        <v>823466</v>
      </c>
      <c r="D185" s="53">
        <f>PRRAS!E195</f>
        <v>4517372</v>
      </c>
      <c r="E185" s="53">
        <v>0</v>
      </c>
      <c r="F185" s="53">
        <v>0</v>
      </c>
      <c r="G185" s="54">
        <f t="shared" si="4"/>
        <v>1813910.64</v>
      </c>
      <c r="H185" s="54">
        <f t="shared" si="5"/>
        <v>0</v>
      </c>
      <c r="I185" s="55">
        <v>0</v>
      </c>
    </row>
    <row r="186" spans="1:9" x14ac:dyDescent="0.2">
      <c r="A186" s="52">
        <v>151</v>
      </c>
      <c r="B186" s="53">
        <f>PRRAS!C196</f>
        <v>185</v>
      </c>
      <c r="C186" s="53">
        <f>PRRAS!D196</f>
        <v>1778040</v>
      </c>
      <c r="D186" s="53">
        <f>PRRAS!E196</f>
        <v>2188813</v>
      </c>
      <c r="E186" s="53">
        <v>0</v>
      </c>
      <c r="F186" s="53">
        <v>0</v>
      </c>
      <c r="G186" s="54">
        <f t="shared" si="4"/>
        <v>1138798.21</v>
      </c>
      <c r="H186" s="54">
        <f t="shared" si="5"/>
        <v>0</v>
      </c>
      <c r="I186" s="55">
        <v>0</v>
      </c>
    </row>
    <row r="187" spans="1:9" x14ac:dyDescent="0.2">
      <c r="A187" s="52">
        <v>151</v>
      </c>
      <c r="B187" s="53">
        <f>PRRAS!C197</f>
        <v>186</v>
      </c>
      <c r="C187" s="53">
        <f>PRRAS!D197</f>
        <v>330753</v>
      </c>
      <c r="D187" s="53">
        <f>PRRAS!E197</f>
        <v>516766</v>
      </c>
      <c r="E187" s="53">
        <v>0</v>
      </c>
      <c r="F187" s="53">
        <v>0</v>
      </c>
      <c r="G187" s="54">
        <f t="shared" si="4"/>
        <v>253757.01</v>
      </c>
      <c r="H187" s="54">
        <f t="shared" si="5"/>
        <v>0</v>
      </c>
      <c r="I187" s="55">
        <v>0</v>
      </c>
    </row>
    <row r="188" spans="1:9" x14ac:dyDescent="0.2">
      <c r="A188" s="52">
        <v>151</v>
      </c>
      <c r="B188" s="53">
        <f>PRRAS!C198</f>
        <v>187</v>
      </c>
      <c r="C188" s="53">
        <f>PRRAS!D198</f>
        <v>167906</v>
      </c>
      <c r="D188" s="53">
        <f>PRRAS!E198</f>
        <v>164579</v>
      </c>
      <c r="E188" s="53">
        <v>0</v>
      </c>
      <c r="F188" s="53">
        <v>0</v>
      </c>
      <c r="G188" s="54">
        <f t="shared" si="4"/>
        <v>92950.967999999993</v>
      </c>
      <c r="H188" s="54">
        <f t="shared" si="5"/>
        <v>0</v>
      </c>
      <c r="I188" s="55">
        <v>0</v>
      </c>
    </row>
    <row r="189" spans="1:9" x14ac:dyDescent="0.2">
      <c r="A189" s="52">
        <v>151</v>
      </c>
      <c r="B189" s="53">
        <f>PRRAS!C199</f>
        <v>188</v>
      </c>
      <c r="C189" s="53">
        <f>PRRAS!D199</f>
        <v>899269</v>
      </c>
      <c r="D189" s="53">
        <f>PRRAS!E199</f>
        <v>1204661</v>
      </c>
      <c r="E189" s="53">
        <v>0</v>
      </c>
      <c r="F189" s="53">
        <v>0</v>
      </c>
      <c r="G189" s="54">
        <f t="shared" si="4"/>
        <v>622015.10800000001</v>
      </c>
      <c r="H189" s="54">
        <f t="shared" si="5"/>
        <v>0</v>
      </c>
      <c r="I189" s="55">
        <v>0</v>
      </c>
    </row>
    <row r="190" spans="1:9" x14ac:dyDescent="0.2">
      <c r="A190" s="52">
        <v>151</v>
      </c>
      <c r="B190" s="53">
        <f>PRRAS!C200</f>
        <v>189</v>
      </c>
      <c r="C190" s="53">
        <f>PRRAS!D200</f>
        <v>8599</v>
      </c>
      <c r="D190" s="53">
        <f>PRRAS!E200</f>
        <v>1772707</v>
      </c>
      <c r="E190" s="53">
        <v>0</v>
      </c>
      <c r="F190" s="53">
        <v>0</v>
      </c>
      <c r="G190" s="54">
        <f t="shared" si="4"/>
        <v>671708.45700000005</v>
      </c>
      <c r="H190" s="54">
        <f t="shared" si="5"/>
        <v>0</v>
      </c>
      <c r="I190" s="55">
        <v>0</v>
      </c>
    </row>
    <row r="191" spans="1:9" x14ac:dyDescent="0.2">
      <c r="A191" s="52">
        <v>151</v>
      </c>
      <c r="B191" s="53">
        <f>PRRAS!C201</f>
        <v>190</v>
      </c>
      <c r="C191" s="53">
        <f>PRRAS!D201</f>
        <v>1678000</v>
      </c>
      <c r="D191" s="53">
        <f>PRRAS!E201</f>
        <v>2347188</v>
      </c>
      <c r="E191" s="53">
        <v>0</v>
      </c>
      <c r="F191" s="53">
        <v>0</v>
      </c>
      <c r="G191" s="54">
        <f t="shared" si="4"/>
        <v>1210751.44</v>
      </c>
      <c r="H191" s="54">
        <f t="shared" si="5"/>
        <v>0</v>
      </c>
      <c r="I191" s="55">
        <v>0</v>
      </c>
    </row>
    <row r="192" spans="1:9" x14ac:dyDescent="0.2">
      <c r="A192" s="52">
        <v>151</v>
      </c>
      <c r="B192" s="53">
        <f>PRRAS!C202</f>
        <v>191</v>
      </c>
      <c r="C192" s="53">
        <f>PRRAS!D202</f>
        <v>1766017</v>
      </c>
      <c r="D192" s="53">
        <f>PRRAS!E202</f>
        <v>3236457</v>
      </c>
      <c r="E192" s="53">
        <v>0</v>
      </c>
      <c r="F192" s="53">
        <v>0</v>
      </c>
      <c r="G192" s="54">
        <f t="shared" ref="G192:G258" si="6">(B192/1000)*(C192*1+D192*2)</f>
        <v>1573635.821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480184</v>
      </c>
      <c r="D198" s="53">
        <f>PRRAS!E208</f>
        <v>685634</v>
      </c>
      <c r="E198" s="53">
        <v>0</v>
      </c>
      <c r="F198" s="53">
        <v>0</v>
      </c>
      <c r="G198" s="54">
        <f t="shared" si="6"/>
        <v>364736.04399999999</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480184</v>
      </c>
      <c r="D201" s="53">
        <f>PRRAS!E211</f>
        <v>685634</v>
      </c>
      <c r="E201" s="53">
        <v>0</v>
      </c>
      <c r="F201" s="53">
        <v>0</v>
      </c>
      <c r="G201" s="54">
        <f t="shared" si="6"/>
        <v>370290.4</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1285833</v>
      </c>
      <c r="D206" s="53">
        <f>PRRAS!E216</f>
        <v>2550823</v>
      </c>
      <c r="E206" s="53">
        <v>0</v>
      </c>
      <c r="F206" s="53">
        <v>0</v>
      </c>
      <c r="G206" s="54">
        <f t="shared" si="6"/>
        <v>1309433.1949999998</v>
      </c>
      <c r="H206" s="54">
        <f t="shared" si="7"/>
        <v>0</v>
      </c>
      <c r="I206" s="55">
        <v>0</v>
      </c>
    </row>
    <row r="207" spans="1:9" x14ac:dyDescent="0.2">
      <c r="A207" s="52">
        <v>151</v>
      </c>
      <c r="B207" s="53">
        <f>PRRAS!C217</f>
        <v>206</v>
      </c>
      <c r="C207" s="53">
        <f>PRRAS!D217</f>
        <v>350320</v>
      </c>
      <c r="D207" s="53">
        <f>PRRAS!E217</f>
        <v>310195</v>
      </c>
      <c r="E207" s="53">
        <v>0</v>
      </c>
      <c r="F207" s="53">
        <v>0</v>
      </c>
      <c r="G207" s="54">
        <f t="shared" si="6"/>
        <v>199966.25999999998</v>
      </c>
      <c r="H207" s="54">
        <f t="shared" si="7"/>
        <v>0</v>
      </c>
      <c r="I207" s="55">
        <v>0</v>
      </c>
    </row>
    <row r="208" spans="1:9" x14ac:dyDescent="0.2">
      <c r="A208" s="52">
        <v>151</v>
      </c>
      <c r="B208" s="53">
        <f>PRRAS!C218</f>
        <v>207</v>
      </c>
      <c r="C208" s="53">
        <f>PRRAS!D218</f>
        <v>1169</v>
      </c>
      <c r="D208" s="53">
        <f>PRRAS!E218</f>
        <v>176</v>
      </c>
      <c r="E208" s="53">
        <v>0</v>
      </c>
      <c r="F208" s="53">
        <v>0</v>
      </c>
      <c r="G208" s="54">
        <f t="shared" si="6"/>
        <v>314.84699999999998</v>
      </c>
      <c r="H208" s="54">
        <f t="shared" si="7"/>
        <v>0</v>
      </c>
      <c r="I208" s="55">
        <v>0</v>
      </c>
    </row>
    <row r="209" spans="1:9" x14ac:dyDescent="0.2">
      <c r="A209" s="52">
        <v>151</v>
      </c>
      <c r="B209" s="53">
        <f>PRRAS!C219</f>
        <v>208</v>
      </c>
      <c r="C209" s="53">
        <f>PRRAS!D219</f>
        <v>862836</v>
      </c>
      <c r="D209" s="53">
        <f>PRRAS!E219</f>
        <v>2087398</v>
      </c>
      <c r="E209" s="53">
        <v>0</v>
      </c>
      <c r="F209" s="53">
        <v>0</v>
      </c>
      <c r="G209" s="54">
        <f t="shared" si="6"/>
        <v>1047827.456</v>
      </c>
      <c r="H209" s="54">
        <f t="shared" si="7"/>
        <v>0</v>
      </c>
      <c r="I209" s="55">
        <v>0</v>
      </c>
    </row>
    <row r="210" spans="1:9" x14ac:dyDescent="0.2">
      <c r="A210" s="52">
        <v>151</v>
      </c>
      <c r="B210" s="53">
        <f>PRRAS!C220</f>
        <v>209</v>
      </c>
      <c r="C210" s="53">
        <f>PRRAS!D220</f>
        <v>71508</v>
      </c>
      <c r="D210" s="53">
        <f>PRRAS!E220</f>
        <v>153054</v>
      </c>
      <c r="E210" s="53">
        <v>0</v>
      </c>
      <c r="F210" s="53">
        <v>0</v>
      </c>
      <c r="G210" s="54">
        <f t="shared" si="6"/>
        <v>78921.743999999992</v>
      </c>
      <c r="H210" s="54">
        <f t="shared" si="7"/>
        <v>0</v>
      </c>
      <c r="I210" s="55">
        <v>0</v>
      </c>
    </row>
    <row r="211" spans="1:9" x14ac:dyDescent="0.2">
      <c r="A211" s="52">
        <v>151</v>
      </c>
      <c r="B211" s="53">
        <f>PRRAS!C221</f>
        <v>210</v>
      </c>
      <c r="C211" s="53">
        <f>PRRAS!D221</f>
        <v>5786769</v>
      </c>
      <c r="D211" s="53">
        <f>PRRAS!E221</f>
        <v>4841645</v>
      </c>
      <c r="E211" s="53">
        <v>0</v>
      </c>
      <c r="F211" s="53">
        <v>0</v>
      </c>
      <c r="G211" s="54">
        <f t="shared" si="6"/>
        <v>3248712.3899999997</v>
      </c>
      <c r="H211" s="54">
        <f t="shared" si="7"/>
        <v>0</v>
      </c>
      <c r="I211" s="55">
        <v>0</v>
      </c>
    </row>
    <row r="212" spans="1:9" x14ac:dyDescent="0.2">
      <c r="A212" s="52">
        <v>151</v>
      </c>
      <c r="B212" s="53">
        <f>PRRAS!C222</f>
        <v>211</v>
      </c>
      <c r="C212" s="53">
        <f>PRRAS!D222</f>
        <v>250198</v>
      </c>
      <c r="D212" s="53">
        <f>PRRAS!E222</f>
        <v>54352</v>
      </c>
      <c r="E212" s="53">
        <v>0</v>
      </c>
      <c r="F212" s="53">
        <v>0</v>
      </c>
      <c r="G212" s="54">
        <f t="shared" si="6"/>
        <v>75728.322</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250198</v>
      </c>
      <c r="D214" s="53">
        <f>PRRAS!E224</f>
        <v>54352</v>
      </c>
      <c r="E214" s="53">
        <v>0</v>
      </c>
      <c r="F214" s="53">
        <v>0</v>
      </c>
      <c r="G214" s="54">
        <f t="shared" si="6"/>
        <v>76446.126000000004</v>
      </c>
      <c r="H214" s="54">
        <f t="shared" si="7"/>
        <v>0</v>
      </c>
      <c r="I214" s="55">
        <v>0</v>
      </c>
    </row>
    <row r="215" spans="1:9" x14ac:dyDescent="0.2">
      <c r="A215" s="52">
        <v>151</v>
      </c>
      <c r="B215" s="53">
        <f>PRRAS!C225</f>
        <v>214</v>
      </c>
      <c r="C215" s="53">
        <f>PRRAS!D225</f>
        <v>5428715</v>
      </c>
      <c r="D215" s="53">
        <f>PRRAS!E225</f>
        <v>4787293</v>
      </c>
      <c r="E215" s="53">
        <v>0</v>
      </c>
      <c r="F215" s="53">
        <v>0</v>
      </c>
      <c r="G215" s="54">
        <f t="shared" si="6"/>
        <v>3210706.4139999999</v>
      </c>
      <c r="H215" s="54">
        <f t="shared" si="7"/>
        <v>0</v>
      </c>
      <c r="I215" s="55">
        <v>0</v>
      </c>
    </row>
    <row r="216" spans="1:9" x14ac:dyDescent="0.2">
      <c r="A216" s="52">
        <v>151</v>
      </c>
      <c r="B216" s="53">
        <f>PRRAS!C226</f>
        <v>215</v>
      </c>
      <c r="C216" s="53">
        <f>PRRAS!D226</f>
        <v>1383468</v>
      </c>
      <c r="D216" s="53">
        <f>PRRAS!E226</f>
        <v>947294</v>
      </c>
      <c r="E216" s="53">
        <v>0</v>
      </c>
      <c r="F216" s="53">
        <v>0</v>
      </c>
      <c r="G216" s="54">
        <f t="shared" si="6"/>
        <v>704782.04</v>
      </c>
      <c r="H216" s="54">
        <f t="shared" si="7"/>
        <v>0</v>
      </c>
      <c r="I216" s="55">
        <v>0</v>
      </c>
    </row>
    <row r="217" spans="1:9" x14ac:dyDescent="0.2">
      <c r="A217" s="52">
        <v>151</v>
      </c>
      <c r="B217" s="53">
        <f>PRRAS!C227</f>
        <v>216</v>
      </c>
      <c r="C217" s="53">
        <f>PRRAS!D227</f>
        <v>1353086</v>
      </c>
      <c r="D217" s="53">
        <f>PRRAS!E227</f>
        <v>1047288</v>
      </c>
      <c r="E217" s="53">
        <v>0</v>
      </c>
      <c r="F217" s="53">
        <v>0</v>
      </c>
      <c r="G217" s="54">
        <f t="shared" si="6"/>
        <v>744694.99199999997</v>
      </c>
      <c r="H217" s="54">
        <f t="shared" si="7"/>
        <v>0</v>
      </c>
      <c r="I217" s="55">
        <v>0</v>
      </c>
    </row>
    <row r="218" spans="1:9" x14ac:dyDescent="0.2">
      <c r="A218" s="52">
        <v>151</v>
      </c>
      <c r="B218" s="53">
        <f>PRRAS!C228</f>
        <v>217</v>
      </c>
      <c r="C218" s="53">
        <f>PRRAS!D228</f>
        <v>2692161</v>
      </c>
      <c r="D218" s="53">
        <f>PRRAS!E228</f>
        <v>2792711</v>
      </c>
      <c r="E218" s="53">
        <v>0</v>
      </c>
      <c r="F218" s="53">
        <v>0</v>
      </c>
      <c r="G218" s="54">
        <f t="shared" si="6"/>
        <v>1796235.5109999999</v>
      </c>
      <c r="H218" s="54">
        <f t="shared" si="7"/>
        <v>0</v>
      </c>
      <c r="I218" s="55">
        <v>0</v>
      </c>
    </row>
    <row r="219" spans="1:9" x14ac:dyDescent="0.2">
      <c r="A219" s="52">
        <v>151</v>
      </c>
      <c r="B219" s="53">
        <f>PRRAS!C229</f>
        <v>218</v>
      </c>
      <c r="C219" s="53">
        <f>PRRAS!D229</f>
        <v>107856</v>
      </c>
      <c r="D219" s="53">
        <f>PRRAS!E229</f>
        <v>0</v>
      </c>
      <c r="E219" s="53">
        <v>0</v>
      </c>
      <c r="F219" s="53">
        <v>0</v>
      </c>
      <c r="G219" s="54">
        <f t="shared" si="6"/>
        <v>23512.608</v>
      </c>
      <c r="H219" s="54">
        <f t="shared" si="7"/>
        <v>0</v>
      </c>
      <c r="I219" s="55">
        <v>0</v>
      </c>
    </row>
    <row r="220" spans="1:9" x14ac:dyDescent="0.2">
      <c r="A220" s="52">
        <v>151</v>
      </c>
      <c r="B220" s="53">
        <f>PRRAS!C230</f>
        <v>219</v>
      </c>
      <c r="C220" s="53">
        <f>PRRAS!D230</f>
        <v>9310430</v>
      </c>
      <c r="D220" s="53">
        <f>PRRAS!E230</f>
        <v>9092550</v>
      </c>
      <c r="E220" s="53">
        <v>0</v>
      </c>
      <c r="F220" s="53">
        <v>0</v>
      </c>
      <c r="G220" s="54">
        <f t="shared" si="6"/>
        <v>6021521.0700000003</v>
      </c>
      <c r="H220" s="54">
        <f t="shared" si="7"/>
        <v>0</v>
      </c>
      <c r="I220" s="55">
        <v>0</v>
      </c>
    </row>
    <row r="221" spans="1:9" x14ac:dyDescent="0.2">
      <c r="A221" s="52">
        <v>151</v>
      </c>
      <c r="B221" s="53">
        <f>PRRAS!C231</f>
        <v>220</v>
      </c>
      <c r="C221" s="53">
        <f>PRRAS!D231</f>
        <v>0</v>
      </c>
      <c r="D221" s="53">
        <f>PRRAS!E231</f>
        <v>30473</v>
      </c>
      <c r="E221" s="53">
        <v>0</v>
      </c>
      <c r="F221" s="53">
        <v>0</v>
      </c>
      <c r="G221" s="54">
        <f t="shared" si="6"/>
        <v>13408.12</v>
      </c>
      <c r="H221" s="54">
        <f t="shared" si="7"/>
        <v>0</v>
      </c>
      <c r="I221" s="55">
        <v>0</v>
      </c>
    </row>
    <row r="222" spans="1:9" x14ac:dyDescent="0.2">
      <c r="A222" s="52">
        <v>151</v>
      </c>
      <c r="B222" s="53">
        <f>PRRAS!C232</f>
        <v>221</v>
      </c>
      <c r="C222" s="53">
        <f>PRRAS!D232</f>
        <v>0</v>
      </c>
      <c r="D222" s="53">
        <f>PRRAS!E232</f>
        <v>30473</v>
      </c>
      <c r="E222" s="53">
        <v>0</v>
      </c>
      <c r="F222" s="53">
        <v>0</v>
      </c>
      <c r="G222" s="54">
        <f t="shared" si="6"/>
        <v>13469.066000000001</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6751576</v>
      </c>
      <c r="D227" s="53">
        <f>PRRAS!E237</f>
        <v>6264552</v>
      </c>
      <c r="E227" s="53">
        <v>0</v>
      </c>
      <c r="F227" s="53">
        <v>0</v>
      </c>
      <c r="G227" s="54">
        <f t="shared" si="6"/>
        <v>4357433.68</v>
      </c>
      <c r="H227" s="54">
        <f t="shared" si="7"/>
        <v>0</v>
      </c>
      <c r="I227" s="55">
        <v>0</v>
      </c>
    </row>
    <row r="228" spans="1:9" x14ac:dyDescent="0.2">
      <c r="A228" s="52">
        <v>151</v>
      </c>
      <c r="B228" s="53">
        <f>PRRAS!C238</f>
        <v>227</v>
      </c>
      <c r="C228" s="53">
        <f>PRRAS!D238</f>
        <v>1124486</v>
      </c>
      <c r="D228" s="53">
        <f>PRRAS!E238</f>
        <v>885417</v>
      </c>
      <c r="E228" s="53">
        <v>0</v>
      </c>
      <c r="F228" s="53">
        <v>0</v>
      </c>
      <c r="G228" s="54">
        <f t="shared" si="6"/>
        <v>657237.64</v>
      </c>
      <c r="H228" s="54">
        <f t="shared" si="7"/>
        <v>0</v>
      </c>
      <c r="I228" s="55">
        <v>0</v>
      </c>
    </row>
    <row r="229" spans="1:9" x14ac:dyDescent="0.2">
      <c r="A229" s="52">
        <v>151</v>
      </c>
      <c r="B229" s="53">
        <f>PRRAS!C239</f>
        <v>228</v>
      </c>
      <c r="C229" s="53">
        <f>PRRAS!D239</f>
        <v>5627090</v>
      </c>
      <c r="D229" s="53">
        <f>PRRAS!E239</f>
        <v>5379135</v>
      </c>
      <c r="E229" s="53">
        <v>0</v>
      </c>
      <c r="F229" s="53">
        <v>0</v>
      </c>
      <c r="G229" s="54">
        <f t="shared" si="6"/>
        <v>3735862.08</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2520739</v>
      </c>
      <c r="D232" s="53">
        <f>PRRAS!E242</f>
        <v>2794257</v>
      </c>
      <c r="E232" s="53">
        <v>0</v>
      </c>
      <c r="F232" s="53">
        <v>0</v>
      </c>
      <c r="G232" s="54">
        <f t="shared" si="6"/>
        <v>1873237.4430000002</v>
      </c>
      <c r="H232" s="54">
        <f t="shared" si="7"/>
        <v>0</v>
      </c>
      <c r="I232" s="55">
        <v>0</v>
      </c>
    </row>
    <row r="233" spans="1:9" x14ac:dyDescent="0.2">
      <c r="A233" s="52">
        <v>151</v>
      </c>
      <c r="B233" s="53">
        <f>PRRAS!C243</f>
        <v>232</v>
      </c>
      <c r="C233" s="53">
        <f>PRRAS!D243</f>
        <v>2520739</v>
      </c>
      <c r="D233" s="53">
        <f>PRRAS!E243</f>
        <v>2794257</v>
      </c>
      <c r="E233" s="53">
        <v>0</v>
      </c>
      <c r="F233" s="53">
        <v>0</v>
      </c>
      <c r="G233" s="54">
        <f t="shared" si="6"/>
        <v>1881346.696</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38115</v>
      </c>
      <c r="D240" s="53">
        <f>PRRAS!E250</f>
        <v>3268</v>
      </c>
      <c r="E240" s="53">
        <v>0</v>
      </c>
      <c r="F240" s="53">
        <v>0</v>
      </c>
      <c r="G240" s="54">
        <f t="shared" si="6"/>
        <v>10671.589</v>
      </c>
      <c r="H240" s="54">
        <f t="shared" si="7"/>
        <v>0</v>
      </c>
      <c r="I240" s="55">
        <v>0</v>
      </c>
    </row>
    <row r="241" spans="1:9" x14ac:dyDescent="0.2">
      <c r="A241" s="52">
        <v>151</v>
      </c>
      <c r="B241" s="53">
        <f>PRRAS!C251</f>
        <v>240</v>
      </c>
      <c r="C241" s="53">
        <f>PRRAS!D251</f>
        <v>38115</v>
      </c>
      <c r="D241" s="53">
        <f>PRRAS!E251</f>
        <v>3268</v>
      </c>
      <c r="E241" s="53">
        <v>0</v>
      </c>
      <c r="F241" s="53">
        <v>0</v>
      </c>
      <c r="G241" s="54">
        <f t="shared" si="6"/>
        <v>10716.24</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12715795</v>
      </c>
      <c r="D248" s="53">
        <f>PRRAS!E258</f>
        <v>14212970</v>
      </c>
      <c r="E248" s="53">
        <v>0</v>
      </c>
      <c r="F248" s="53">
        <v>0</v>
      </c>
      <c r="G248" s="54">
        <f t="shared" si="6"/>
        <v>10162008.545</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12715795</v>
      </c>
      <c r="D255" s="53">
        <f>PRRAS!E265</f>
        <v>14212970</v>
      </c>
      <c r="E255" s="53">
        <v>0</v>
      </c>
      <c r="F255" s="53">
        <v>0</v>
      </c>
      <c r="G255" s="54">
        <f t="shared" si="6"/>
        <v>10450000.689999999</v>
      </c>
      <c r="H255" s="54">
        <f t="shared" si="7"/>
        <v>0</v>
      </c>
      <c r="I255" s="55">
        <v>0</v>
      </c>
    </row>
    <row r="256" spans="1:9" x14ac:dyDescent="0.2">
      <c r="A256" s="52">
        <v>151</v>
      </c>
      <c r="B256" s="53">
        <f>PRRAS!C266</f>
        <v>255</v>
      </c>
      <c r="C256" s="53">
        <f>PRRAS!D266</f>
        <v>2004668</v>
      </c>
      <c r="D256" s="53">
        <f>PRRAS!E266</f>
        <v>2273302</v>
      </c>
      <c r="E256" s="53">
        <v>0</v>
      </c>
      <c r="F256" s="53">
        <v>0</v>
      </c>
      <c r="G256" s="54">
        <f t="shared" si="6"/>
        <v>1670574.36</v>
      </c>
      <c r="H256" s="54">
        <f t="shared" si="7"/>
        <v>0</v>
      </c>
      <c r="I256" s="55">
        <v>0</v>
      </c>
    </row>
    <row r="257" spans="1:9" x14ac:dyDescent="0.2">
      <c r="A257" s="52">
        <v>151</v>
      </c>
      <c r="B257" s="53">
        <f>PRRAS!C267</f>
        <v>256</v>
      </c>
      <c r="C257" s="53">
        <f>PRRAS!D267</f>
        <v>10711127</v>
      </c>
      <c r="D257" s="53">
        <f>PRRAS!E267</f>
        <v>11939668</v>
      </c>
      <c r="E257" s="53">
        <v>0</v>
      </c>
      <c r="F257" s="53">
        <v>0</v>
      </c>
      <c r="G257" s="54">
        <f t="shared" si="6"/>
        <v>8855158.5280000009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6701619</v>
      </c>
      <c r="D259" s="53">
        <f>PRRAS!E269</f>
        <v>10346463</v>
      </c>
      <c r="E259" s="53">
        <v>0</v>
      </c>
      <c r="F259" s="53">
        <v>0</v>
      </c>
      <c r="G259" s="54">
        <f t="shared" ref="G259:G324" si="8">(B259/1000)*(C259*1+D259*2)</f>
        <v>7067792.6100000003</v>
      </c>
      <c r="H259" s="54">
        <f t="shared" ref="H259:H324" si="9">ABS(C259-ROUND(C259,0))+ABS(D259-ROUND(D259,0))</f>
        <v>0</v>
      </c>
      <c r="I259" s="55">
        <v>0</v>
      </c>
    </row>
    <row r="260" spans="1:9" x14ac:dyDescent="0.2">
      <c r="A260" s="52">
        <v>151</v>
      </c>
      <c r="B260" s="53">
        <f>PRRAS!C270</f>
        <v>259</v>
      </c>
      <c r="C260" s="53">
        <f>PRRAS!D270</f>
        <v>6078201</v>
      </c>
      <c r="D260" s="53">
        <f>PRRAS!E270</f>
        <v>9355996</v>
      </c>
      <c r="E260" s="53">
        <v>0</v>
      </c>
      <c r="F260" s="53">
        <v>0</v>
      </c>
      <c r="G260" s="54">
        <f t="shared" si="8"/>
        <v>6420659.9870000007</v>
      </c>
      <c r="H260" s="54">
        <f t="shared" si="9"/>
        <v>0</v>
      </c>
      <c r="I260" s="55">
        <v>0</v>
      </c>
    </row>
    <row r="261" spans="1:9" x14ac:dyDescent="0.2">
      <c r="A261" s="52">
        <v>151</v>
      </c>
      <c r="B261" s="53">
        <f>PRRAS!C271</f>
        <v>260</v>
      </c>
      <c r="C261" s="53">
        <f>PRRAS!D271</f>
        <v>6069787</v>
      </c>
      <c r="D261" s="53">
        <f>PRRAS!E271</f>
        <v>8776622</v>
      </c>
      <c r="E261" s="53">
        <v>0</v>
      </c>
      <c r="F261" s="53">
        <v>0</v>
      </c>
      <c r="G261" s="54">
        <f t="shared" si="8"/>
        <v>6141988.0600000005</v>
      </c>
      <c r="H261" s="54">
        <f t="shared" si="9"/>
        <v>0</v>
      </c>
      <c r="I261" s="55">
        <v>0</v>
      </c>
    </row>
    <row r="262" spans="1:9" x14ac:dyDescent="0.2">
      <c r="A262" s="52">
        <v>151</v>
      </c>
      <c r="B262" s="53">
        <f>PRRAS!C272</f>
        <v>261</v>
      </c>
      <c r="C262" s="53">
        <f>PRRAS!D272</f>
        <v>8414</v>
      </c>
      <c r="D262" s="53">
        <f>PRRAS!E272</f>
        <v>0</v>
      </c>
      <c r="E262" s="53">
        <v>0</v>
      </c>
      <c r="F262" s="53">
        <v>0</v>
      </c>
      <c r="G262" s="54">
        <f t="shared" si="8"/>
        <v>2196.0540000000001</v>
      </c>
      <c r="H262" s="54">
        <f t="shared" si="9"/>
        <v>0</v>
      </c>
      <c r="I262" s="55">
        <v>0</v>
      </c>
    </row>
    <row r="263" spans="1:9" x14ac:dyDescent="0.2">
      <c r="A263" s="52">
        <v>151</v>
      </c>
      <c r="B263" s="53">
        <f>PRRAS!C273</f>
        <v>262</v>
      </c>
      <c r="C263" s="53">
        <f>PRRAS!D273</f>
        <v>0</v>
      </c>
      <c r="D263" s="53">
        <f>PRRAS!E273</f>
        <v>579374</v>
      </c>
      <c r="E263" s="53">
        <v>0</v>
      </c>
      <c r="F263" s="53">
        <v>0</v>
      </c>
      <c r="G263" s="54">
        <f t="shared" si="8"/>
        <v>303591.97600000002</v>
      </c>
      <c r="H263" s="54">
        <f t="shared" si="9"/>
        <v>0</v>
      </c>
      <c r="I263" s="55">
        <v>0</v>
      </c>
    </row>
    <row r="264" spans="1:9" x14ac:dyDescent="0.2">
      <c r="A264" s="52">
        <v>151</v>
      </c>
      <c r="B264" s="53">
        <f>PRRAS!C274</f>
        <v>263</v>
      </c>
      <c r="C264" s="53">
        <f>PRRAS!D274</f>
        <v>556168</v>
      </c>
      <c r="D264" s="53">
        <f>PRRAS!E274</f>
        <v>486583</v>
      </c>
      <c r="E264" s="53">
        <v>0</v>
      </c>
      <c r="F264" s="53">
        <v>0</v>
      </c>
      <c r="G264" s="54">
        <f t="shared" si="8"/>
        <v>402214.842</v>
      </c>
      <c r="H264" s="54">
        <f t="shared" si="9"/>
        <v>0</v>
      </c>
      <c r="I264" s="55">
        <v>0</v>
      </c>
    </row>
    <row r="265" spans="1:9" x14ac:dyDescent="0.2">
      <c r="A265" s="52">
        <v>151</v>
      </c>
      <c r="B265" s="53">
        <f>PRRAS!C275</f>
        <v>264</v>
      </c>
      <c r="C265" s="53">
        <f>PRRAS!D275</f>
        <v>556168</v>
      </c>
      <c r="D265" s="53">
        <f>PRRAS!E275</f>
        <v>456583</v>
      </c>
      <c r="E265" s="53">
        <v>0</v>
      </c>
      <c r="F265" s="53">
        <v>0</v>
      </c>
      <c r="G265" s="54">
        <f t="shared" si="8"/>
        <v>387904.17600000004</v>
      </c>
      <c r="H265" s="54">
        <f t="shared" si="9"/>
        <v>0</v>
      </c>
      <c r="I265" s="55">
        <v>0</v>
      </c>
    </row>
    <row r="266" spans="1:9" x14ac:dyDescent="0.2">
      <c r="A266" s="52">
        <v>151</v>
      </c>
      <c r="B266" s="53">
        <f>PRRAS!C276</f>
        <v>265</v>
      </c>
      <c r="C266" s="53">
        <f>PRRAS!D276</f>
        <v>0</v>
      </c>
      <c r="D266" s="53">
        <f>PRRAS!E276</f>
        <v>30000</v>
      </c>
      <c r="E266" s="53">
        <v>0</v>
      </c>
      <c r="F266" s="53">
        <v>0</v>
      </c>
      <c r="G266" s="54">
        <f t="shared" si="8"/>
        <v>15900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67250</v>
      </c>
      <c r="D269" s="53">
        <f>PRRAS!E279</f>
        <v>503884</v>
      </c>
      <c r="E269" s="53">
        <v>0</v>
      </c>
      <c r="F269" s="53">
        <v>0</v>
      </c>
      <c r="G269" s="54">
        <f t="shared" si="8"/>
        <v>288104.82400000002</v>
      </c>
      <c r="H269" s="54">
        <f t="shared" si="9"/>
        <v>0</v>
      </c>
      <c r="I269" s="55">
        <v>0</v>
      </c>
    </row>
    <row r="270" spans="1:9" x14ac:dyDescent="0.2">
      <c r="A270" s="52">
        <v>151</v>
      </c>
      <c r="B270" s="53">
        <f>PRRAS!C280</f>
        <v>269</v>
      </c>
      <c r="C270" s="53">
        <f>PRRAS!D280</f>
        <v>50886</v>
      </c>
      <c r="D270" s="53">
        <f>PRRAS!E280</f>
        <v>490186</v>
      </c>
      <c r="E270" s="53">
        <v>0</v>
      </c>
      <c r="F270" s="53">
        <v>0</v>
      </c>
      <c r="G270" s="54">
        <f t="shared" si="8"/>
        <v>277408.402</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16364</v>
      </c>
      <c r="D273" s="53">
        <f>PRRAS!E283</f>
        <v>13698</v>
      </c>
      <c r="E273" s="53">
        <v>0</v>
      </c>
      <c r="F273" s="53">
        <v>0</v>
      </c>
      <c r="G273" s="54">
        <f t="shared" si="8"/>
        <v>11902.720000000001</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1998</v>
      </c>
      <c r="D281" s="53">
        <f>PRRAS!E291</f>
        <v>11033</v>
      </c>
      <c r="E281" s="53">
        <v>0</v>
      </c>
      <c r="F281" s="53">
        <v>0</v>
      </c>
      <c r="G281" s="54">
        <f t="shared" si="8"/>
        <v>6737.920000000001</v>
      </c>
      <c r="H281" s="54">
        <f t="shared" si="9"/>
        <v>0</v>
      </c>
      <c r="I281" s="55">
        <v>0</v>
      </c>
    </row>
    <row r="282" spans="1:9" x14ac:dyDescent="0.2">
      <c r="A282" s="52">
        <v>151</v>
      </c>
      <c r="B282" s="53">
        <f>PRRAS!C292</f>
        <v>281</v>
      </c>
      <c r="C282" s="53">
        <f>PRRAS!D292</f>
        <v>1998</v>
      </c>
      <c r="D282" s="53">
        <f>PRRAS!E292</f>
        <v>11033</v>
      </c>
      <c r="E282" s="53">
        <v>0</v>
      </c>
      <c r="F282" s="53">
        <v>0</v>
      </c>
      <c r="G282" s="54">
        <f t="shared" si="8"/>
        <v>6761.9840000000004</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566178567</v>
      </c>
      <c r="D285" s="53">
        <f>PRRAS!E295</f>
        <v>645428540</v>
      </c>
      <c r="E285" s="53">
        <v>0</v>
      </c>
      <c r="F285" s="53">
        <v>0</v>
      </c>
      <c r="G285" s="54">
        <f t="shared" si="8"/>
        <v>527398123.74799997</v>
      </c>
      <c r="H285" s="54">
        <f t="shared" si="9"/>
        <v>0</v>
      </c>
      <c r="I285" s="55">
        <v>0</v>
      </c>
    </row>
    <row r="286" spans="1:9" x14ac:dyDescent="0.2">
      <c r="A286" s="52">
        <v>151</v>
      </c>
      <c r="B286" s="53">
        <f>PRRAS!C296</f>
        <v>285</v>
      </c>
      <c r="C286" s="53">
        <f>PRRAS!D296</f>
        <v>28418293</v>
      </c>
      <c r="D286" s="53">
        <f>PRRAS!E296</f>
        <v>56189026</v>
      </c>
      <c r="E286" s="53">
        <v>0</v>
      </c>
      <c r="F286" s="53">
        <v>0</v>
      </c>
      <c r="G286" s="54">
        <f t="shared" si="8"/>
        <v>40126958.324999996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48213043</v>
      </c>
      <c r="D288" s="53">
        <f>PRRAS!E298</f>
        <v>42561174</v>
      </c>
      <c r="E288" s="53">
        <v>0</v>
      </c>
      <c r="F288" s="53">
        <v>0</v>
      </c>
      <c r="G288" s="54">
        <f t="shared" si="8"/>
        <v>38267257.217</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17061538</v>
      </c>
      <c r="D290" s="53">
        <f>PRRAS!E300</f>
        <v>17668176</v>
      </c>
      <c r="E290" s="53">
        <v>0</v>
      </c>
      <c r="F290" s="53">
        <v>0</v>
      </c>
      <c r="G290" s="54">
        <f t="shared" si="8"/>
        <v>15142990.209999999</v>
      </c>
      <c r="H290" s="54">
        <f t="shared" si="9"/>
        <v>0</v>
      </c>
      <c r="I290" s="55">
        <v>0</v>
      </c>
    </row>
    <row r="291" spans="1:9" x14ac:dyDescent="0.2">
      <c r="A291" s="52">
        <v>151</v>
      </c>
      <c r="B291" s="53">
        <f>PRRAS!C301</f>
        <v>290</v>
      </c>
      <c r="C291" s="53">
        <f>PRRAS!D301</f>
        <v>2780643</v>
      </c>
      <c r="D291" s="53">
        <f>PRRAS!E301</f>
        <v>1997355</v>
      </c>
      <c r="E291" s="53">
        <v>0</v>
      </c>
      <c r="F291" s="53">
        <v>0</v>
      </c>
      <c r="G291" s="54">
        <f t="shared" si="8"/>
        <v>1964852.3699999999</v>
      </c>
      <c r="H291" s="54">
        <f t="shared" si="9"/>
        <v>0</v>
      </c>
      <c r="I291" s="55">
        <v>0</v>
      </c>
    </row>
    <row r="292" spans="1:9" x14ac:dyDescent="0.2">
      <c r="A292" s="52">
        <v>151</v>
      </c>
      <c r="B292" s="53">
        <f>PRRAS!C302</f>
        <v>291</v>
      </c>
      <c r="C292" s="53">
        <f>PRRAS!D302</f>
        <v>12756417</v>
      </c>
      <c r="D292" s="53">
        <f>PRRAS!E302</f>
        <v>13736847</v>
      </c>
      <c r="E292" s="53">
        <v>0</v>
      </c>
      <c r="F292" s="53">
        <v>0</v>
      </c>
      <c r="G292" s="54">
        <f t="shared" si="8"/>
        <v>11706962.300999999</v>
      </c>
      <c r="H292" s="54">
        <f t="shared" si="9"/>
        <v>0</v>
      </c>
      <c r="I292" s="55">
        <v>0</v>
      </c>
    </row>
    <row r="293" spans="1:9" x14ac:dyDescent="0.2">
      <c r="A293" s="52">
        <v>151</v>
      </c>
      <c r="B293" s="53">
        <f>PRRAS!C304</f>
        <v>292</v>
      </c>
      <c r="C293" s="53">
        <f>PRRAS!D304</f>
        <v>225718</v>
      </c>
      <c r="D293" s="53">
        <f>PRRAS!E304</f>
        <v>237968</v>
      </c>
      <c r="E293" s="53">
        <v>0</v>
      </c>
      <c r="F293" s="53">
        <v>0</v>
      </c>
      <c r="G293" s="54">
        <f t="shared" si="8"/>
        <v>204882.96799999999</v>
      </c>
      <c r="H293" s="54">
        <f t="shared" si="9"/>
        <v>0</v>
      </c>
      <c r="I293" s="55">
        <v>0</v>
      </c>
    </row>
    <row r="294" spans="1:9" x14ac:dyDescent="0.2">
      <c r="A294" s="52">
        <v>151</v>
      </c>
      <c r="B294" s="53">
        <f>PRRAS!C305</f>
        <v>293</v>
      </c>
      <c r="C294" s="53">
        <f>PRRAS!D305</f>
        <v>36911</v>
      </c>
      <c r="D294" s="53">
        <f>PRRAS!E305</f>
        <v>110404</v>
      </c>
      <c r="E294" s="53">
        <v>0</v>
      </c>
      <c r="F294" s="53">
        <v>0</v>
      </c>
      <c r="G294" s="54">
        <f t="shared" si="8"/>
        <v>75511.667000000001</v>
      </c>
      <c r="H294" s="54">
        <f t="shared" si="9"/>
        <v>0</v>
      </c>
      <c r="I294" s="55">
        <v>0</v>
      </c>
    </row>
    <row r="295" spans="1:9" x14ac:dyDescent="0.2">
      <c r="A295" s="52">
        <v>151</v>
      </c>
      <c r="B295" s="53">
        <f>PRRAS!C306</f>
        <v>294</v>
      </c>
      <c r="C295" s="53">
        <f>PRRAS!D306</f>
        <v>36911</v>
      </c>
      <c r="D295" s="53">
        <f>PRRAS!E306</f>
        <v>110404</v>
      </c>
      <c r="E295" s="53">
        <v>0</v>
      </c>
      <c r="F295" s="53">
        <v>0</v>
      </c>
      <c r="G295" s="54">
        <f t="shared" si="8"/>
        <v>75769.385999999999</v>
      </c>
      <c r="H295" s="54">
        <f t="shared" si="9"/>
        <v>0</v>
      </c>
      <c r="I295" s="55">
        <v>0</v>
      </c>
    </row>
    <row r="296" spans="1:9" x14ac:dyDescent="0.2">
      <c r="A296" s="52">
        <v>151</v>
      </c>
      <c r="B296" s="53">
        <f>PRRAS!C307</f>
        <v>295</v>
      </c>
      <c r="C296" s="53">
        <f>PRRAS!D307</f>
        <v>36911</v>
      </c>
      <c r="D296" s="53">
        <f>PRRAS!E307</f>
        <v>110404</v>
      </c>
      <c r="E296" s="53">
        <v>0</v>
      </c>
      <c r="F296" s="53">
        <v>0</v>
      </c>
      <c r="G296" s="54">
        <f t="shared" si="8"/>
        <v>76027.104999999996</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188807</v>
      </c>
      <c r="D306" s="53">
        <f>PRRAS!E317</f>
        <v>127564</v>
      </c>
      <c r="E306" s="53">
        <v>0</v>
      </c>
      <c r="F306" s="53">
        <v>0</v>
      </c>
      <c r="G306" s="54">
        <f t="shared" si="8"/>
        <v>135400.17499999999</v>
      </c>
      <c r="H306" s="54">
        <f t="shared" si="9"/>
        <v>0</v>
      </c>
      <c r="I306" s="55">
        <v>0</v>
      </c>
    </row>
    <row r="307" spans="1:9" x14ac:dyDescent="0.2">
      <c r="A307" s="52">
        <v>151</v>
      </c>
      <c r="B307" s="53">
        <f>PRRAS!C318</f>
        <v>306</v>
      </c>
      <c r="C307" s="53">
        <f>PRRAS!D318</f>
        <v>53951</v>
      </c>
      <c r="D307" s="53">
        <f>PRRAS!E318</f>
        <v>36212</v>
      </c>
      <c r="E307" s="53">
        <v>0</v>
      </c>
      <c r="F307" s="53">
        <v>0</v>
      </c>
      <c r="G307" s="54">
        <f t="shared" si="8"/>
        <v>38670.75</v>
      </c>
      <c r="H307" s="54">
        <f t="shared" si="9"/>
        <v>0</v>
      </c>
      <c r="I307" s="55">
        <v>0</v>
      </c>
    </row>
    <row r="308" spans="1:9" x14ac:dyDescent="0.2">
      <c r="A308" s="52">
        <v>151</v>
      </c>
      <c r="B308" s="53">
        <f>PRRAS!C319</f>
        <v>307</v>
      </c>
      <c r="C308" s="53">
        <f>PRRAS!D319</f>
        <v>53951</v>
      </c>
      <c r="D308" s="53">
        <f>PRRAS!E319</f>
        <v>36212</v>
      </c>
      <c r="E308" s="53">
        <v>0</v>
      </c>
      <c r="F308" s="53">
        <v>0</v>
      </c>
      <c r="G308" s="54">
        <f t="shared" si="8"/>
        <v>38797.125</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2000</v>
      </c>
      <c r="D312" s="53">
        <f>PRRAS!E323</f>
        <v>4615</v>
      </c>
      <c r="E312" s="53">
        <v>0</v>
      </c>
      <c r="F312" s="53">
        <v>0</v>
      </c>
      <c r="G312" s="54">
        <f t="shared" si="8"/>
        <v>3492.53</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2000</v>
      </c>
      <c r="D314" s="53">
        <f>PRRAS!E325</f>
        <v>0</v>
      </c>
      <c r="E314" s="53">
        <v>0</v>
      </c>
      <c r="F314" s="53">
        <v>0</v>
      </c>
      <c r="G314" s="54">
        <f t="shared" si="8"/>
        <v>626</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2000</v>
      </c>
      <c r="E316" s="53">
        <v>0</v>
      </c>
      <c r="F316" s="53">
        <v>0</v>
      </c>
      <c r="G316" s="54">
        <f t="shared" si="8"/>
        <v>1260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2615</v>
      </c>
      <c r="E319" s="53">
        <v>0</v>
      </c>
      <c r="F319" s="53">
        <v>0</v>
      </c>
      <c r="G319" s="54">
        <f t="shared" si="8"/>
        <v>1663.14</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113060</v>
      </c>
      <c r="D321" s="53">
        <f>PRRAS!E332</f>
        <v>61000</v>
      </c>
      <c r="E321" s="53">
        <v>0</v>
      </c>
      <c r="F321" s="53">
        <v>0</v>
      </c>
      <c r="G321" s="54">
        <f t="shared" si="8"/>
        <v>75219.199999999997</v>
      </c>
      <c r="H321" s="54">
        <f t="shared" si="9"/>
        <v>0</v>
      </c>
      <c r="I321" s="55">
        <v>0</v>
      </c>
    </row>
    <row r="322" spans="1:9" x14ac:dyDescent="0.2">
      <c r="A322" s="52">
        <v>151</v>
      </c>
      <c r="B322" s="53">
        <f>PRRAS!C333</f>
        <v>321</v>
      </c>
      <c r="C322" s="53">
        <f>PRRAS!D333</f>
        <v>113060</v>
      </c>
      <c r="D322" s="53">
        <f>PRRAS!E333</f>
        <v>61000</v>
      </c>
      <c r="E322" s="53">
        <v>0</v>
      </c>
      <c r="F322" s="53">
        <v>0</v>
      </c>
      <c r="G322" s="54">
        <f t="shared" si="8"/>
        <v>75454.259999999995</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19796</v>
      </c>
      <c r="D331" s="53">
        <f>PRRAS!E342</f>
        <v>25737</v>
      </c>
      <c r="E331" s="53">
        <v>0</v>
      </c>
      <c r="F331" s="53">
        <v>0</v>
      </c>
      <c r="G331" s="54">
        <f t="shared" si="10"/>
        <v>23519.100000000002</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19796</v>
      </c>
      <c r="D333" s="53">
        <f>PRRAS!E344</f>
        <v>25737</v>
      </c>
      <c r="E333" s="53">
        <v>0</v>
      </c>
      <c r="F333" s="53">
        <v>0</v>
      </c>
      <c r="G333" s="54">
        <f t="shared" si="10"/>
        <v>23661.64</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52178588</v>
      </c>
      <c r="D345" s="53">
        <f>PRRAS!E356</f>
        <v>65400124</v>
      </c>
      <c r="E345" s="53">
        <v>0</v>
      </c>
      <c r="F345" s="53">
        <v>0</v>
      </c>
      <c r="G345" s="54">
        <f t="shared" si="10"/>
        <v>62944719.583999991</v>
      </c>
      <c r="H345" s="54">
        <f t="shared" si="11"/>
        <v>0</v>
      </c>
      <c r="I345" s="55">
        <v>0</v>
      </c>
    </row>
    <row r="346" spans="1:9" x14ac:dyDescent="0.2">
      <c r="A346" s="52">
        <v>151</v>
      </c>
      <c r="B346" s="53">
        <f>PRRAS!C357</f>
        <v>345</v>
      </c>
      <c r="C346" s="53">
        <f>PRRAS!D357</f>
        <v>137789</v>
      </c>
      <c r="D346" s="53">
        <f>PRRAS!E357</f>
        <v>205709</v>
      </c>
      <c r="E346" s="53">
        <v>0</v>
      </c>
      <c r="F346" s="53">
        <v>0</v>
      </c>
      <c r="G346" s="54">
        <f t="shared" si="10"/>
        <v>189476.41499999998</v>
      </c>
      <c r="H346" s="54">
        <f t="shared" si="11"/>
        <v>0</v>
      </c>
      <c r="I346" s="55">
        <v>0</v>
      </c>
    </row>
    <row r="347" spans="1:9" x14ac:dyDescent="0.2">
      <c r="A347" s="52">
        <v>151</v>
      </c>
      <c r="B347" s="53">
        <f>PRRAS!C358</f>
        <v>346</v>
      </c>
      <c r="C347" s="53">
        <f>PRRAS!D358</f>
        <v>72594</v>
      </c>
      <c r="D347" s="53">
        <f>PRRAS!E358</f>
        <v>0</v>
      </c>
      <c r="E347" s="53">
        <v>0</v>
      </c>
      <c r="F347" s="53">
        <v>0</v>
      </c>
      <c r="G347" s="54">
        <f t="shared" si="10"/>
        <v>25117.523999999998</v>
      </c>
      <c r="H347" s="54">
        <f t="shared" si="11"/>
        <v>0</v>
      </c>
      <c r="I347" s="55">
        <v>0</v>
      </c>
    </row>
    <row r="348" spans="1:9" x14ac:dyDescent="0.2">
      <c r="A348" s="52">
        <v>151</v>
      </c>
      <c r="B348" s="53">
        <f>PRRAS!C359</f>
        <v>347</v>
      </c>
      <c r="C348" s="53">
        <f>PRRAS!D359</f>
        <v>72594</v>
      </c>
      <c r="D348" s="53">
        <f>PRRAS!E359</f>
        <v>0</v>
      </c>
      <c r="E348" s="53">
        <v>0</v>
      </c>
      <c r="F348" s="53">
        <v>0</v>
      </c>
      <c r="G348" s="54">
        <f t="shared" si="10"/>
        <v>25190.117999999999</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65195</v>
      </c>
      <c r="D351" s="53">
        <f>PRRAS!E362</f>
        <v>205709</v>
      </c>
      <c r="E351" s="53">
        <v>0</v>
      </c>
      <c r="F351" s="53">
        <v>0</v>
      </c>
      <c r="G351" s="54">
        <f t="shared" si="10"/>
        <v>166814.54999999999</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65195</v>
      </c>
      <c r="D354" s="53">
        <f>PRRAS!E365</f>
        <v>205709</v>
      </c>
      <c r="E354" s="53">
        <v>0</v>
      </c>
      <c r="F354" s="53">
        <v>0</v>
      </c>
      <c r="G354" s="54">
        <f t="shared" si="10"/>
        <v>168244.389</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24478299</v>
      </c>
      <c r="D358" s="53">
        <f>PRRAS!E369</f>
        <v>57692773</v>
      </c>
      <c r="E358" s="53">
        <v>0</v>
      </c>
      <c r="F358" s="53">
        <v>0</v>
      </c>
      <c r="G358" s="54">
        <f t="shared" si="10"/>
        <v>49931392.664999999</v>
      </c>
      <c r="H358" s="54">
        <f t="shared" si="11"/>
        <v>0</v>
      </c>
      <c r="I358" s="55">
        <v>0</v>
      </c>
    </row>
    <row r="359" spans="1:9" x14ac:dyDescent="0.2">
      <c r="A359" s="52">
        <v>151</v>
      </c>
      <c r="B359" s="53">
        <f>PRRAS!C370</f>
        <v>358</v>
      </c>
      <c r="C359" s="53">
        <f>PRRAS!D370</f>
        <v>2071652</v>
      </c>
      <c r="D359" s="53">
        <f>PRRAS!E370</f>
        <v>40740263</v>
      </c>
      <c r="E359" s="53">
        <v>0</v>
      </c>
      <c r="F359" s="53">
        <v>0</v>
      </c>
      <c r="G359" s="54">
        <f t="shared" si="10"/>
        <v>29911679.723999999</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1921342</v>
      </c>
      <c r="D361" s="53">
        <f>PRRAS!E372</f>
        <v>40740263</v>
      </c>
      <c r="E361" s="53">
        <v>0</v>
      </c>
      <c r="F361" s="53">
        <v>0</v>
      </c>
      <c r="G361" s="54">
        <f t="shared" si="10"/>
        <v>30024672.48</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150310</v>
      </c>
      <c r="D363" s="53">
        <f>PRRAS!E374</f>
        <v>0</v>
      </c>
      <c r="E363" s="53">
        <v>0</v>
      </c>
      <c r="F363" s="53">
        <v>0</v>
      </c>
      <c r="G363" s="54">
        <f t="shared" si="10"/>
        <v>54412.22</v>
      </c>
      <c r="H363" s="54">
        <f t="shared" si="11"/>
        <v>0</v>
      </c>
      <c r="I363" s="55">
        <v>0</v>
      </c>
    </row>
    <row r="364" spans="1:9" x14ac:dyDescent="0.2">
      <c r="A364" s="52">
        <v>151</v>
      </c>
      <c r="B364" s="53">
        <f>PRRAS!C375</f>
        <v>363</v>
      </c>
      <c r="C364" s="53">
        <f>PRRAS!D375</f>
        <v>18831047</v>
      </c>
      <c r="D364" s="53">
        <f>PRRAS!E375</f>
        <v>14558967</v>
      </c>
      <c r="E364" s="53">
        <v>0</v>
      </c>
      <c r="F364" s="53">
        <v>0</v>
      </c>
      <c r="G364" s="54">
        <f t="shared" si="10"/>
        <v>17405480.103</v>
      </c>
      <c r="H364" s="54">
        <f t="shared" si="11"/>
        <v>0</v>
      </c>
      <c r="I364" s="55">
        <v>0</v>
      </c>
    </row>
    <row r="365" spans="1:9" x14ac:dyDescent="0.2">
      <c r="A365" s="52">
        <v>151</v>
      </c>
      <c r="B365" s="53">
        <f>PRRAS!C376</f>
        <v>364</v>
      </c>
      <c r="C365" s="53">
        <f>PRRAS!D376</f>
        <v>2151025</v>
      </c>
      <c r="D365" s="53">
        <f>PRRAS!E376</f>
        <v>3021441</v>
      </c>
      <c r="E365" s="53">
        <v>0</v>
      </c>
      <c r="F365" s="53">
        <v>0</v>
      </c>
      <c r="G365" s="54">
        <f t="shared" si="10"/>
        <v>2982582.148</v>
      </c>
      <c r="H365" s="54">
        <f t="shared" si="11"/>
        <v>0</v>
      </c>
      <c r="I365" s="55">
        <v>0</v>
      </c>
    </row>
    <row r="366" spans="1:9" x14ac:dyDescent="0.2">
      <c r="A366" s="52">
        <v>151</v>
      </c>
      <c r="B366" s="53">
        <f>PRRAS!C377</f>
        <v>365</v>
      </c>
      <c r="C366" s="53">
        <f>PRRAS!D377</f>
        <v>63586</v>
      </c>
      <c r="D366" s="53">
        <f>PRRAS!E377</f>
        <v>491777</v>
      </c>
      <c r="E366" s="53">
        <v>0</v>
      </c>
      <c r="F366" s="53">
        <v>0</v>
      </c>
      <c r="G366" s="54">
        <f t="shared" si="10"/>
        <v>382206.1</v>
      </c>
      <c r="H366" s="54">
        <f t="shared" si="11"/>
        <v>0</v>
      </c>
      <c r="I366" s="55">
        <v>0</v>
      </c>
    </row>
    <row r="367" spans="1:9" x14ac:dyDescent="0.2">
      <c r="A367" s="52">
        <v>151</v>
      </c>
      <c r="B367" s="53">
        <f>PRRAS!C378</f>
        <v>366</v>
      </c>
      <c r="C367" s="53">
        <f>PRRAS!D378</f>
        <v>587745</v>
      </c>
      <c r="D367" s="53">
        <f>PRRAS!E378</f>
        <v>404581</v>
      </c>
      <c r="E367" s="53">
        <v>0</v>
      </c>
      <c r="F367" s="53">
        <v>0</v>
      </c>
      <c r="G367" s="54">
        <f t="shared" si="10"/>
        <v>511267.962</v>
      </c>
      <c r="H367" s="54">
        <f t="shared" si="11"/>
        <v>0</v>
      </c>
      <c r="I367" s="55">
        <v>0</v>
      </c>
    </row>
    <row r="368" spans="1:9" x14ac:dyDescent="0.2">
      <c r="A368" s="52">
        <v>151</v>
      </c>
      <c r="B368" s="53">
        <f>PRRAS!C379</f>
        <v>367</v>
      </c>
      <c r="C368" s="53">
        <f>PRRAS!D379</f>
        <v>8996963</v>
      </c>
      <c r="D368" s="53">
        <f>PRRAS!E379</f>
        <v>8069759</v>
      </c>
      <c r="E368" s="53">
        <v>0</v>
      </c>
      <c r="F368" s="53">
        <v>0</v>
      </c>
      <c r="G368" s="54">
        <f t="shared" si="10"/>
        <v>9225088.5270000007</v>
      </c>
      <c r="H368" s="54">
        <f t="shared" si="11"/>
        <v>0</v>
      </c>
      <c r="I368" s="55">
        <v>0</v>
      </c>
    </row>
    <row r="369" spans="1:9" x14ac:dyDescent="0.2">
      <c r="A369" s="52">
        <v>151</v>
      </c>
      <c r="B369" s="53">
        <f>PRRAS!C380</f>
        <v>368</v>
      </c>
      <c r="C369" s="53">
        <f>PRRAS!D380</f>
        <v>121168</v>
      </c>
      <c r="D369" s="53">
        <f>PRRAS!E380</f>
        <v>43940</v>
      </c>
      <c r="E369" s="53">
        <v>0</v>
      </c>
      <c r="F369" s="53">
        <v>0</v>
      </c>
      <c r="G369" s="54">
        <f t="shared" si="10"/>
        <v>76929.664000000004</v>
      </c>
      <c r="H369" s="54">
        <f t="shared" si="11"/>
        <v>0</v>
      </c>
      <c r="I369" s="55">
        <v>0</v>
      </c>
    </row>
    <row r="370" spans="1:9" x14ac:dyDescent="0.2">
      <c r="A370" s="52">
        <v>151</v>
      </c>
      <c r="B370" s="53">
        <f>PRRAS!C381</f>
        <v>369</v>
      </c>
      <c r="C370" s="53">
        <f>PRRAS!D381</f>
        <v>77935</v>
      </c>
      <c r="D370" s="53">
        <f>PRRAS!E381</f>
        <v>846106</v>
      </c>
      <c r="E370" s="53">
        <v>0</v>
      </c>
      <c r="F370" s="53">
        <v>0</v>
      </c>
      <c r="G370" s="54">
        <f t="shared" si="10"/>
        <v>653184.24300000002</v>
      </c>
      <c r="H370" s="54">
        <f t="shared" si="11"/>
        <v>0</v>
      </c>
      <c r="I370" s="55">
        <v>0</v>
      </c>
    </row>
    <row r="371" spans="1:9" x14ac:dyDescent="0.2">
      <c r="A371" s="52">
        <v>151</v>
      </c>
      <c r="B371" s="53">
        <f>PRRAS!C382</f>
        <v>370</v>
      </c>
      <c r="C371" s="53">
        <f>PRRAS!D382</f>
        <v>6832625</v>
      </c>
      <c r="D371" s="53">
        <f>PRRAS!E382</f>
        <v>1681363</v>
      </c>
      <c r="E371" s="53">
        <v>0</v>
      </c>
      <c r="F371" s="53">
        <v>0</v>
      </c>
      <c r="G371" s="54">
        <f t="shared" si="10"/>
        <v>3772279.87</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2191158</v>
      </c>
      <c r="D373" s="53">
        <f>PRRAS!E384</f>
        <v>1446250</v>
      </c>
      <c r="E373" s="53">
        <v>0</v>
      </c>
      <c r="F373" s="53">
        <v>0</v>
      </c>
      <c r="G373" s="54">
        <f t="shared" si="10"/>
        <v>1891120.7760000001</v>
      </c>
      <c r="H373" s="54">
        <f t="shared" si="11"/>
        <v>0</v>
      </c>
      <c r="I373" s="55">
        <v>0</v>
      </c>
    </row>
    <row r="374" spans="1:9" x14ac:dyDescent="0.2">
      <c r="A374" s="52">
        <v>151</v>
      </c>
      <c r="B374" s="53">
        <f>PRRAS!C385</f>
        <v>373</v>
      </c>
      <c r="C374" s="53">
        <f>PRRAS!D385</f>
        <v>2191158</v>
      </c>
      <c r="D374" s="53">
        <f>PRRAS!E385</f>
        <v>1431461</v>
      </c>
      <c r="E374" s="53">
        <v>0</v>
      </c>
      <c r="F374" s="53">
        <v>0</v>
      </c>
      <c r="G374" s="54">
        <f t="shared" si="10"/>
        <v>1885171.84</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14789</v>
      </c>
      <c r="E376" s="53">
        <v>0</v>
      </c>
      <c r="F376" s="53">
        <v>0</v>
      </c>
      <c r="G376" s="54">
        <f t="shared" si="10"/>
        <v>11091.75</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1301893</v>
      </c>
      <c r="D378" s="53">
        <f>PRRAS!E389</f>
        <v>923855</v>
      </c>
      <c r="E378" s="53">
        <v>0</v>
      </c>
      <c r="F378" s="53">
        <v>0</v>
      </c>
      <c r="G378" s="54">
        <f t="shared" si="10"/>
        <v>1187400.331</v>
      </c>
      <c r="H378" s="54">
        <f t="shared" si="11"/>
        <v>0</v>
      </c>
      <c r="I378" s="55">
        <v>0</v>
      </c>
    </row>
    <row r="379" spans="1:9" x14ac:dyDescent="0.2">
      <c r="A379" s="52">
        <v>151</v>
      </c>
      <c r="B379" s="53">
        <f>PRRAS!C390</f>
        <v>378</v>
      </c>
      <c r="C379" s="53">
        <f>PRRAS!D390</f>
        <v>1301893</v>
      </c>
      <c r="D379" s="53">
        <f>PRRAS!E390</f>
        <v>923855</v>
      </c>
      <c r="E379" s="53">
        <v>0</v>
      </c>
      <c r="F379" s="53">
        <v>0</v>
      </c>
      <c r="G379" s="54">
        <f t="shared" si="10"/>
        <v>1190549.9339999999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82549</v>
      </c>
      <c r="D386" s="53">
        <f>PRRAS!E397</f>
        <v>23438</v>
      </c>
      <c r="E386" s="53">
        <v>0</v>
      </c>
      <c r="F386" s="53">
        <v>0</v>
      </c>
      <c r="G386" s="54">
        <f t="shared" si="10"/>
        <v>49828.625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82549</v>
      </c>
      <c r="D388" s="53">
        <f>PRRAS!E399</f>
        <v>23438</v>
      </c>
      <c r="E388" s="53">
        <v>0</v>
      </c>
      <c r="F388" s="53">
        <v>0</v>
      </c>
      <c r="G388" s="54">
        <f t="shared" si="10"/>
        <v>50087.474999999999</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27562500</v>
      </c>
      <c r="D397" s="53">
        <f>PRRAS!E408</f>
        <v>7501642</v>
      </c>
      <c r="E397" s="53">
        <v>0</v>
      </c>
      <c r="F397" s="53">
        <v>0</v>
      </c>
      <c r="G397" s="54">
        <f t="shared" si="12"/>
        <v>16856050.464000002</v>
      </c>
      <c r="H397" s="54">
        <f t="shared" si="13"/>
        <v>0</v>
      </c>
      <c r="I397" s="55">
        <v>0</v>
      </c>
    </row>
    <row r="398" spans="1:9" x14ac:dyDescent="0.2">
      <c r="A398" s="52">
        <v>151</v>
      </c>
      <c r="B398" s="53">
        <f>PRRAS!C409</f>
        <v>397</v>
      </c>
      <c r="C398" s="53">
        <f>PRRAS!D409</f>
        <v>27371113</v>
      </c>
      <c r="D398" s="53">
        <f>PRRAS!E409</f>
        <v>7321923</v>
      </c>
      <c r="E398" s="53">
        <v>0</v>
      </c>
      <c r="F398" s="53">
        <v>0</v>
      </c>
      <c r="G398" s="54">
        <f t="shared" si="12"/>
        <v>16679938.723000001</v>
      </c>
      <c r="H398" s="54">
        <f t="shared" si="13"/>
        <v>0</v>
      </c>
      <c r="I398" s="55">
        <v>0</v>
      </c>
    </row>
    <row r="399" spans="1:9" x14ac:dyDescent="0.2">
      <c r="A399" s="52">
        <v>151</v>
      </c>
      <c r="B399" s="53">
        <f>PRRAS!C410</f>
        <v>398</v>
      </c>
      <c r="C399" s="53">
        <f>PRRAS!D410</f>
        <v>191387</v>
      </c>
      <c r="D399" s="53">
        <f>PRRAS!E410</f>
        <v>179719</v>
      </c>
      <c r="E399" s="53">
        <v>0</v>
      </c>
      <c r="F399" s="53">
        <v>0</v>
      </c>
      <c r="G399" s="54">
        <f t="shared" si="12"/>
        <v>219228.35</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51952870</v>
      </c>
      <c r="D403" s="53">
        <f>PRRAS!E414</f>
        <v>65162156</v>
      </c>
      <c r="E403" s="53">
        <v>0</v>
      </c>
      <c r="F403" s="53">
        <v>0</v>
      </c>
      <c r="G403" s="54">
        <f t="shared" si="12"/>
        <v>73275427.164000005</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87466392</v>
      </c>
      <c r="D405" s="53">
        <f>PRRAS!E416</f>
        <v>99029549</v>
      </c>
      <c r="E405" s="53">
        <v>0</v>
      </c>
      <c r="F405" s="53">
        <v>0</v>
      </c>
      <c r="G405" s="54">
        <f t="shared" si="12"/>
        <v>115352297.96000001</v>
      </c>
      <c r="H405" s="54">
        <f t="shared" si="13"/>
        <v>0</v>
      </c>
      <c r="I405" s="55">
        <v>0</v>
      </c>
    </row>
    <row r="406" spans="1:9" x14ac:dyDescent="0.2">
      <c r="A406" s="52">
        <v>151</v>
      </c>
      <c r="B406" s="53">
        <f>PRRAS!C417</f>
        <v>405</v>
      </c>
      <c r="C406" s="53">
        <f>PRRAS!D417</f>
        <v>967774</v>
      </c>
      <c r="D406" s="53">
        <f>PRRAS!E417</f>
        <v>915374</v>
      </c>
      <c r="E406" s="53">
        <v>0</v>
      </c>
      <c r="F406" s="53">
        <v>0</v>
      </c>
      <c r="G406" s="54">
        <f t="shared" si="12"/>
        <v>1133401.4100000001</v>
      </c>
      <c r="H406" s="54">
        <f t="shared" si="13"/>
        <v>0</v>
      </c>
      <c r="I406" s="55">
        <v>0</v>
      </c>
    </row>
    <row r="407" spans="1:9" x14ac:dyDescent="0.2">
      <c r="A407" s="52">
        <v>151</v>
      </c>
      <c r="B407" s="53">
        <f>PRRAS!C418</f>
        <v>406</v>
      </c>
      <c r="C407" s="53">
        <f>PRRAS!D418</f>
        <v>594822578</v>
      </c>
      <c r="D407" s="53">
        <f>PRRAS!E418</f>
        <v>701855534</v>
      </c>
      <c r="E407" s="53">
        <v>0</v>
      </c>
      <c r="F407" s="53">
        <v>0</v>
      </c>
      <c r="G407" s="54">
        <f t="shared" si="12"/>
        <v>811404660.27600002</v>
      </c>
      <c r="H407" s="54">
        <f t="shared" si="13"/>
        <v>0</v>
      </c>
      <c r="I407" s="55">
        <v>0</v>
      </c>
    </row>
    <row r="408" spans="1:9" x14ac:dyDescent="0.2">
      <c r="A408" s="52">
        <v>151</v>
      </c>
      <c r="B408" s="53">
        <f>PRRAS!C419</f>
        <v>407</v>
      </c>
      <c r="C408" s="53">
        <f>PRRAS!D419</f>
        <v>618357155</v>
      </c>
      <c r="D408" s="53">
        <f>PRRAS!E419</f>
        <v>710828664</v>
      </c>
      <c r="E408" s="53">
        <v>0</v>
      </c>
      <c r="F408" s="53">
        <v>0</v>
      </c>
      <c r="G408" s="54">
        <f t="shared" si="12"/>
        <v>830285894.58099997</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23534577</v>
      </c>
      <c r="D410" s="53">
        <f>PRRAS!E421</f>
        <v>8973130</v>
      </c>
      <c r="E410" s="53">
        <v>0</v>
      </c>
      <c r="F410" s="53">
        <v>0</v>
      </c>
      <c r="G410" s="54">
        <f t="shared" si="12"/>
        <v>16965662.333000001</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39253349</v>
      </c>
      <c r="D412" s="53">
        <f>PRRAS!E423</f>
        <v>56468375</v>
      </c>
      <c r="E412" s="53">
        <v>0</v>
      </c>
      <c r="F412" s="53">
        <v>0</v>
      </c>
      <c r="G412" s="54">
        <f t="shared" si="12"/>
        <v>62550130.688999996</v>
      </c>
      <c r="H412" s="54">
        <f t="shared" si="13"/>
        <v>0</v>
      </c>
      <c r="I412" s="55">
        <v>0</v>
      </c>
    </row>
    <row r="413" spans="1:9" x14ac:dyDescent="0.2">
      <c r="A413" s="52">
        <v>151</v>
      </c>
      <c r="B413" s="53">
        <f>PRRAS!C424</f>
        <v>412</v>
      </c>
      <c r="C413" s="53">
        <f>PRRAS!D424</f>
        <v>18029312</v>
      </c>
      <c r="D413" s="53">
        <f>PRRAS!E424</f>
        <v>18583550</v>
      </c>
      <c r="E413" s="53">
        <v>0</v>
      </c>
      <c r="F413" s="53">
        <v>0</v>
      </c>
      <c r="G413" s="54">
        <f t="shared" si="12"/>
        <v>22740921.743999999</v>
      </c>
      <c r="H413" s="54">
        <f t="shared" si="13"/>
        <v>0</v>
      </c>
      <c r="I413" s="55">
        <v>0</v>
      </c>
    </row>
    <row r="414" spans="1:9" x14ac:dyDescent="0.2">
      <c r="A414" s="52">
        <v>151</v>
      </c>
      <c r="B414" s="53">
        <f>PRRAS!C426</f>
        <v>413</v>
      </c>
      <c r="C414" s="53">
        <f>PRRAS!D426</f>
        <v>18245038</v>
      </c>
      <c r="D414" s="53">
        <f>PRRAS!E426</f>
        <v>20887395</v>
      </c>
      <c r="E414" s="53">
        <v>0</v>
      </c>
      <c r="F414" s="53">
        <v>0</v>
      </c>
      <c r="G414" s="54">
        <f t="shared" si="12"/>
        <v>24788188.963999998</v>
      </c>
      <c r="H414" s="54">
        <f t="shared" si="13"/>
        <v>0</v>
      </c>
      <c r="I414" s="55">
        <v>0</v>
      </c>
    </row>
    <row r="415" spans="1:9" x14ac:dyDescent="0.2">
      <c r="A415" s="52">
        <v>151</v>
      </c>
      <c r="B415" s="53">
        <f>PRRAS!C427</f>
        <v>414</v>
      </c>
      <c r="C415" s="53">
        <f>PRRAS!D427</f>
        <v>45038</v>
      </c>
      <c r="D415" s="53">
        <f>PRRAS!E427</f>
        <v>113347</v>
      </c>
      <c r="E415" s="53">
        <v>0</v>
      </c>
      <c r="F415" s="53">
        <v>0</v>
      </c>
      <c r="G415" s="54">
        <f t="shared" si="12"/>
        <v>112497.048</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40694</v>
      </c>
      <c r="D421" s="53">
        <f>PRRAS!E433</f>
        <v>113347</v>
      </c>
      <c r="E421" s="53">
        <v>0</v>
      </c>
      <c r="F421" s="53">
        <v>0</v>
      </c>
      <c r="G421" s="54">
        <f t="shared" si="12"/>
        <v>112302.95999999999</v>
      </c>
      <c r="H421" s="54">
        <f t="shared" si="13"/>
        <v>0</v>
      </c>
      <c r="I421" s="55">
        <v>0</v>
      </c>
    </row>
    <row r="422" spans="1:9" x14ac:dyDescent="0.2">
      <c r="A422" s="52">
        <v>151</v>
      </c>
      <c r="B422" s="53">
        <f>PRRAS!C434</f>
        <v>421</v>
      </c>
      <c r="C422" s="53">
        <f>PRRAS!D434</f>
        <v>40694</v>
      </c>
      <c r="D422" s="53">
        <f>PRRAS!E434</f>
        <v>113347</v>
      </c>
      <c r="E422" s="53">
        <v>0</v>
      </c>
      <c r="F422" s="53">
        <v>0</v>
      </c>
      <c r="G422" s="54">
        <f t="shared" si="12"/>
        <v>112570.348</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4344</v>
      </c>
      <c r="D436" s="53">
        <f>PRRAS!E448</f>
        <v>0</v>
      </c>
      <c r="E436" s="53">
        <v>0</v>
      </c>
      <c r="F436" s="53">
        <v>0</v>
      </c>
      <c r="G436" s="54">
        <f t="shared" si="12"/>
        <v>1889.64</v>
      </c>
      <c r="H436" s="54">
        <f t="shared" si="13"/>
        <v>0</v>
      </c>
      <c r="I436" s="55">
        <v>0</v>
      </c>
    </row>
    <row r="437" spans="1:9" x14ac:dyDescent="0.2">
      <c r="A437" s="52">
        <v>151</v>
      </c>
      <c r="B437" s="53">
        <f>PRRAS!C449</f>
        <v>436</v>
      </c>
      <c r="C437" s="53">
        <f>PRRAS!D449</f>
        <v>4344</v>
      </c>
      <c r="D437" s="53">
        <f>PRRAS!E449</f>
        <v>0</v>
      </c>
      <c r="E437" s="53">
        <v>0</v>
      </c>
      <c r="F437" s="53">
        <v>0</v>
      </c>
      <c r="G437" s="54">
        <f t="shared" si="12"/>
        <v>1893.9839999999999</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18200000</v>
      </c>
      <c r="D478" s="53">
        <f>PRRAS!E490</f>
        <v>20774048</v>
      </c>
      <c r="E478" s="53">
        <v>0</v>
      </c>
      <c r="F478" s="53">
        <v>0</v>
      </c>
      <c r="G478" s="54">
        <f t="shared" si="14"/>
        <v>28499841.791999999</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18200000</v>
      </c>
      <c r="D489" s="53">
        <f>PRRAS!E501</f>
        <v>20774048</v>
      </c>
      <c r="E489" s="53">
        <v>0</v>
      </c>
      <c r="F489" s="53">
        <v>0</v>
      </c>
      <c r="G489" s="54">
        <f t="shared" si="14"/>
        <v>29157070.848000001</v>
      </c>
      <c r="H489" s="54">
        <f t="shared" si="15"/>
        <v>0</v>
      </c>
      <c r="I489" s="55">
        <v>0</v>
      </c>
    </row>
    <row r="490" spans="1:9" x14ac:dyDescent="0.2">
      <c r="A490" s="52">
        <v>151</v>
      </c>
      <c r="B490" s="53">
        <f>PRRAS!C502</f>
        <v>489</v>
      </c>
      <c r="C490" s="53">
        <f>PRRAS!D502</f>
        <v>18200000</v>
      </c>
      <c r="D490" s="53">
        <f>PRRAS!E502</f>
        <v>20774048</v>
      </c>
      <c r="E490" s="53">
        <v>0</v>
      </c>
      <c r="F490" s="53">
        <v>0</v>
      </c>
      <c r="G490" s="54">
        <f t="shared" si="14"/>
        <v>29216818.943999998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2759153</v>
      </c>
      <c r="D522" s="53">
        <f>PRRAS!E534</f>
        <v>4306080</v>
      </c>
      <c r="E522" s="53">
        <v>0</v>
      </c>
      <c r="F522" s="53">
        <v>0</v>
      </c>
      <c r="G522" s="54">
        <f t="shared" si="16"/>
        <v>5924454.0729999999</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2759153</v>
      </c>
      <c r="D587" s="53">
        <f>PRRAS!E599</f>
        <v>4306080</v>
      </c>
      <c r="E587" s="53">
        <v>0</v>
      </c>
      <c r="F587" s="53">
        <v>0</v>
      </c>
      <c r="G587" s="54">
        <f t="shared" si="18"/>
        <v>6663589.4179999996</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2759153</v>
      </c>
      <c r="D599" s="53">
        <f>PRRAS!E611</f>
        <v>4306080</v>
      </c>
      <c r="E599" s="53">
        <v>0</v>
      </c>
      <c r="F599" s="53">
        <v>0</v>
      </c>
      <c r="G599" s="54">
        <f t="shared" si="18"/>
        <v>6800045.1739999996</v>
      </c>
      <c r="H599" s="54">
        <f t="shared" si="19"/>
        <v>0</v>
      </c>
      <c r="I599" s="55">
        <v>0</v>
      </c>
    </row>
    <row r="600" spans="1:9" x14ac:dyDescent="0.2">
      <c r="A600" s="52">
        <v>151</v>
      </c>
      <c r="B600" s="53">
        <f>PRRAS!C612</f>
        <v>599</v>
      </c>
      <c r="C600" s="53">
        <f>PRRAS!D612</f>
        <v>2510500</v>
      </c>
      <c r="D600" s="53">
        <f>PRRAS!E612</f>
        <v>4276333</v>
      </c>
      <c r="E600" s="53">
        <v>0</v>
      </c>
      <c r="F600" s="53">
        <v>0</v>
      </c>
      <c r="G600" s="54">
        <f t="shared" si="18"/>
        <v>6626836.4339999994</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248653</v>
      </c>
      <c r="D602" s="53">
        <f>PRRAS!E614</f>
        <v>29747</v>
      </c>
      <c r="E602" s="53">
        <v>0</v>
      </c>
      <c r="F602" s="53">
        <v>0</v>
      </c>
      <c r="G602" s="54">
        <f t="shared" si="18"/>
        <v>185196.34699999998</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15485885</v>
      </c>
      <c r="D629" s="53">
        <f>PRRAS!E641</f>
        <v>16581315</v>
      </c>
      <c r="E629" s="53">
        <v>0</v>
      </c>
      <c r="F629" s="53">
        <v>0</v>
      </c>
      <c r="G629" s="54">
        <f t="shared" si="18"/>
        <v>30551267.420000002</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1115526</v>
      </c>
      <c r="E631" s="53">
        <v>0</v>
      </c>
      <c r="F631" s="53">
        <v>0</v>
      </c>
      <c r="G631" s="54">
        <f t="shared" si="18"/>
        <v>1405562.76</v>
      </c>
      <c r="H631" s="54">
        <f t="shared" si="19"/>
        <v>0</v>
      </c>
      <c r="I631" s="55">
        <v>0</v>
      </c>
    </row>
    <row r="632" spans="1:9" x14ac:dyDescent="0.2">
      <c r="A632" s="52">
        <v>151</v>
      </c>
      <c r="B632" s="53">
        <f>PRRAS!C644</f>
        <v>631</v>
      </c>
      <c r="C632" s="53">
        <f>PRRAS!D644</f>
        <v>6898295</v>
      </c>
      <c r="D632" s="53">
        <f>PRRAS!E644</f>
        <v>0</v>
      </c>
      <c r="E632" s="53">
        <v>0</v>
      </c>
      <c r="F632" s="53">
        <v>0</v>
      </c>
      <c r="G632" s="54">
        <f t="shared" si="18"/>
        <v>4352824.1450000005</v>
      </c>
      <c r="H632" s="54">
        <f t="shared" si="19"/>
        <v>0</v>
      </c>
      <c r="I632" s="55">
        <v>0</v>
      </c>
    </row>
    <row r="633" spans="1:9" x14ac:dyDescent="0.2">
      <c r="A633" s="52">
        <v>151</v>
      </c>
      <c r="B633" s="53">
        <f>PRRAS!C645</f>
        <v>632</v>
      </c>
      <c r="C633" s="53">
        <f>PRRAS!D645</f>
        <v>613067616</v>
      </c>
      <c r="D633" s="53">
        <f>PRRAS!E645</f>
        <v>722742929</v>
      </c>
      <c r="E633" s="53">
        <v>0</v>
      </c>
      <c r="F633" s="53">
        <v>0</v>
      </c>
      <c r="G633" s="54">
        <f t="shared" si="18"/>
        <v>1301005795.5680001</v>
      </c>
      <c r="H633" s="54">
        <f t="shared" si="19"/>
        <v>0</v>
      </c>
      <c r="I633" s="55">
        <v>0</v>
      </c>
    </row>
    <row r="634" spans="1:9" x14ac:dyDescent="0.2">
      <c r="A634" s="52">
        <v>151</v>
      </c>
      <c r="B634" s="53">
        <f>PRRAS!C646</f>
        <v>633</v>
      </c>
      <c r="C634" s="53">
        <f>PRRAS!D646</f>
        <v>621116308</v>
      </c>
      <c r="D634" s="53">
        <f>PRRAS!E646</f>
        <v>715134744</v>
      </c>
      <c r="E634" s="53">
        <v>0</v>
      </c>
      <c r="F634" s="53">
        <v>0</v>
      </c>
      <c r="G634" s="54">
        <f t="shared" si="18"/>
        <v>1298527208.868</v>
      </c>
      <c r="H634" s="54">
        <f t="shared" si="19"/>
        <v>0</v>
      </c>
      <c r="I634" s="55">
        <v>0</v>
      </c>
    </row>
    <row r="635" spans="1:9" x14ac:dyDescent="0.2">
      <c r="A635" s="52">
        <v>151</v>
      </c>
      <c r="B635" s="53">
        <f>PRRAS!C647</f>
        <v>634</v>
      </c>
      <c r="C635" s="53">
        <f>PRRAS!D647</f>
        <v>0</v>
      </c>
      <c r="D635" s="53">
        <f>PRRAS!E647</f>
        <v>7608185</v>
      </c>
      <c r="E635" s="53">
        <v>0</v>
      </c>
      <c r="F635" s="53">
        <v>0</v>
      </c>
      <c r="G635" s="54">
        <f t="shared" si="18"/>
        <v>9647178.5800000001</v>
      </c>
      <c r="H635" s="54">
        <f t="shared" si="19"/>
        <v>0</v>
      </c>
      <c r="I635" s="55">
        <v>0</v>
      </c>
    </row>
    <row r="636" spans="1:9" x14ac:dyDescent="0.2">
      <c r="A636" s="52">
        <v>151</v>
      </c>
      <c r="B636" s="53">
        <f>PRRAS!C648</f>
        <v>635</v>
      </c>
      <c r="C636" s="53">
        <f>PRRAS!D648</f>
        <v>8048692</v>
      </c>
      <c r="D636" s="53">
        <f>PRRAS!E648</f>
        <v>0</v>
      </c>
      <c r="E636" s="53">
        <v>0</v>
      </c>
      <c r="F636" s="53">
        <v>0</v>
      </c>
      <c r="G636" s="54">
        <f t="shared" si="18"/>
        <v>5110919.42</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46151644</v>
      </c>
      <c r="D638" s="53">
        <f>PRRAS!E650</f>
        <v>55352849</v>
      </c>
      <c r="E638" s="53">
        <v>0</v>
      </c>
      <c r="F638" s="53">
        <v>0</v>
      </c>
      <c r="G638" s="54">
        <f t="shared" si="18"/>
        <v>99918126.854000002</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54200336</v>
      </c>
      <c r="D640" s="53">
        <f>PRRAS!E652</f>
        <v>47744664</v>
      </c>
      <c r="E640" s="53">
        <v>0</v>
      </c>
      <c r="F640" s="53">
        <v>0</v>
      </c>
      <c r="G640" s="54">
        <f t="shared" si="18"/>
        <v>95651695.296000004</v>
      </c>
      <c r="H640" s="54">
        <f t="shared" si="19"/>
        <v>0</v>
      </c>
      <c r="I640" s="55">
        <v>0</v>
      </c>
    </row>
    <row r="641" spans="1:9" x14ac:dyDescent="0.2">
      <c r="A641" s="52">
        <v>151</v>
      </c>
      <c r="B641" s="53">
        <f>PRRAS!C653</f>
        <v>640</v>
      </c>
      <c r="C641" s="53">
        <f>PRRAS!D653</f>
        <v>911759</v>
      </c>
      <c r="D641" s="53">
        <f>PRRAS!E653</f>
        <v>0</v>
      </c>
      <c r="E641" s="53">
        <v>0</v>
      </c>
      <c r="F641" s="53">
        <v>0</v>
      </c>
      <c r="G641" s="54">
        <f t="shared" si="18"/>
        <v>583525.76</v>
      </c>
      <c r="H641" s="54">
        <f t="shared" si="19"/>
        <v>0</v>
      </c>
      <c r="I641" s="55">
        <v>0</v>
      </c>
    </row>
    <row r="642" spans="1:9" x14ac:dyDescent="0.2">
      <c r="A642" s="52">
        <v>151</v>
      </c>
      <c r="B642" s="53">
        <f>PRRAS!C655</f>
        <v>641</v>
      </c>
      <c r="C642" s="53">
        <f>PRRAS!D655</f>
        <v>47763896</v>
      </c>
      <c r="D642" s="53">
        <f>PRRAS!E655</f>
        <v>56315185</v>
      </c>
      <c r="E642" s="53">
        <v>0</v>
      </c>
      <c r="F642" s="53">
        <v>0</v>
      </c>
      <c r="G642" s="54">
        <f t="shared" si="18"/>
        <v>102812724.506</v>
      </c>
      <c r="H642" s="54">
        <f t="shared" si="19"/>
        <v>0</v>
      </c>
      <c r="I642" s="55">
        <v>0</v>
      </c>
    </row>
    <row r="643" spans="1:9" x14ac:dyDescent="0.2">
      <c r="A643" s="52">
        <v>151</v>
      </c>
      <c r="B643" s="53">
        <f>PRRAS!C656</f>
        <v>642</v>
      </c>
      <c r="C643" s="53">
        <f>PRRAS!D656</f>
        <v>1084635393</v>
      </c>
      <c r="D643" s="53">
        <f>PRRAS!E656</f>
        <v>905041749</v>
      </c>
      <c r="E643" s="53">
        <v>0</v>
      </c>
      <c r="F643" s="53">
        <v>0</v>
      </c>
      <c r="G643" s="54">
        <f t="shared" si="18"/>
        <v>1858409528.0220001</v>
      </c>
      <c r="H643" s="54">
        <f t="shared" si="19"/>
        <v>0</v>
      </c>
      <c r="I643" s="55">
        <v>0</v>
      </c>
    </row>
    <row r="644" spans="1:9" x14ac:dyDescent="0.2">
      <c r="A644" s="52">
        <v>151</v>
      </c>
      <c r="B644" s="53">
        <f>PRRAS!C657</f>
        <v>643</v>
      </c>
      <c r="C644" s="53">
        <f>PRRAS!D657</f>
        <v>1076084104</v>
      </c>
      <c r="D644" s="53">
        <f>PRRAS!E657</f>
        <v>887869011</v>
      </c>
      <c r="E644" s="53">
        <v>0</v>
      </c>
      <c r="F644" s="53">
        <v>0</v>
      </c>
      <c r="G644" s="54">
        <f t="shared" si="18"/>
        <v>1833721627.0180001</v>
      </c>
      <c r="H644" s="54">
        <f t="shared" si="19"/>
        <v>0</v>
      </c>
      <c r="I644" s="55">
        <v>0</v>
      </c>
    </row>
    <row r="645" spans="1:9" x14ac:dyDescent="0.2">
      <c r="A645" s="52">
        <v>151</v>
      </c>
      <c r="B645" s="53">
        <f>PRRAS!C658</f>
        <v>644</v>
      </c>
      <c r="C645" s="53">
        <f>PRRAS!D658</f>
        <v>56315185</v>
      </c>
      <c r="D645" s="53">
        <f>PRRAS!E658</f>
        <v>73487923</v>
      </c>
      <c r="E645" s="53">
        <v>0</v>
      </c>
      <c r="F645" s="53">
        <v>0</v>
      </c>
      <c r="G645" s="54">
        <f t="shared" ref="G645:G726" si="20">(B645/1000)*(C645*1+D645*2)</f>
        <v>130919423.964</v>
      </c>
      <c r="H645" s="54">
        <f t="shared" ref="H645:H726" si="21">ABS(C645-ROUND(C645,0))+ABS(D645-ROUND(D645,0))</f>
        <v>0</v>
      </c>
      <c r="I645" s="55">
        <v>0</v>
      </c>
    </row>
    <row r="646" spans="1:9" x14ac:dyDescent="0.2">
      <c r="A646" s="52">
        <v>151</v>
      </c>
      <c r="B646" s="53">
        <f>PRRAS!C659</f>
        <v>645</v>
      </c>
      <c r="C646" s="53">
        <f>PRRAS!D659</f>
        <v>128</v>
      </c>
      <c r="D646" s="53">
        <f>PRRAS!E659</f>
        <v>127</v>
      </c>
      <c r="E646" s="53">
        <v>0</v>
      </c>
      <c r="F646" s="53">
        <v>0</v>
      </c>
      <c r="G646" s="54">
        <f t="shared" si="20"/>
        <v>246.39000000000001</v>
      </c>
      <c r="H646" s="54">
        <f t="shared" si="21"/>
        <v>0</v>
      </c>
      <c r="I646" s="55">
        <v>0</v>
      </c>
    </row>
    <row r="647" spans="1:9" x14ac:dyDescent="0.2">
      <c r="A647" s="52">
        <v>151</v>
      </c>
      <c r="B647" s="53">
        <f>PRRAS!C660</f>
        <v>646</v>
      </c>
      <c r="C647" s="53">
        <f>PRRAS!D660</f>
        <v>2825</v>
      </c>
      <c r="D647" s="53">
        <f>PRRAS!E660</f>
        <v>2843</v>
      </c>
      <c r="E647" s="53">
        <v>0</v>
      </c>
      <c r="F647" s="53">
        <v>0</v>
      </c>
      <c r="G647" s="54">
        <f t="shared" si="20"/>
        <v>5498.1059999999998</v>
      </c>
      <c r="H647" s="54">
        <f t="shared" si="21"/>
        <v>0</v>
      </c>
      <c r="I647" s="55">
        <v>0</v>
      </c>
    </row>
    <row r="648" spans="1:9" x14ac:dyDescent="0.2">
      <c r="A648" s="52">
        <v>151</v>
      </c>
      <c r="B648" s="53">
        <f>PRRAS!C661</f>
        <v>647</v>
      </c>
      <c r="C648" s="53">
        <f>PRRAS!D661</f>
        <v>128</v>
      </c>
      <c r="D648" s="53">
        <f>PRRAS!E661</f>
        <v>127</v>
      </c>
      <c r="E648" s="53">
        <v>0</v>
      </c>
      <c r="F648" s="53">
        <v>0</v>
      </c>
      <c r="G648" s="54">
        <f t="shared" si="20"/>
        <v>247.154</v>
      </c>
      <c r="H648" s="54">
        <f t="shared" si="21"/>
        <v>0</v>
      </c>
      <c r="I648" s="55">
        <v>0</v>
      </c>
    </row>
    <row r="649" spans="1:9" x14ac:dyDescent="0.2">
      <c r="A649" s="52">
        <v>151</v>
      </c>
      <c r="B649" s="53">
        <f>PRRAS!C662</f>
        <v>648</v>
      </c>
      <c r="C649" s="53">
        <f>PRRAS!D662</f>
        <v>2531</v>
      </c>
      <c r="D649" s="53">
        <f>PRRAS!E662</f>
        <v>2557</v>
      </c>
      <c r="E649" s="53">
        <v>0</v>
      </c>
      <c r="F649" s="53">
        <v>0</v>
      </c>
      <c r="G649" s="54">
        <f t="shared" si="20"/>
        <v>4953.96</v>
      </c>
      <c r="H649" s="54">
        <f t="shared" si="21"/>
        <v>0</v>
      </c>
      <c r="I649" s="55">
        <v>0</v>
      </c>
    </row>
    <row r="650" spans="1:9" x14ac:dyDescent="0.2">
      <c r="A650" s="52">
        <v>151</v>
      </c>
      <c r="B650" s="53">
        <f>PRRAS!C663</f>
        <v>649</v>
      </c>
      <c r="C650" s="53">
        <f>PRRAS!D663</f>
        <v>7714837</v>
      </c>
      <c r="D650" s="53">
        <f>PRRAS!E663</f>
        <v>7233779</v>
      </c>
      <c r="E650" s="53">
        <v>0</v>
      </c>
      <c r="F650" s="53">
        <v>0</v>
      </c>
      <c r="G650" s="54">
        <f t="shared" si="20"/>
        <v>14396374.355</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4861621</v>
      </c>
      <c r="D652" s="53">
        <f>PRRAS!E665</f>
        <v>4946059</v>
      </c>
      <c r="E652" s="53">
        <v>0</v>
      </c>
      <c r="F652" s="53">
        <v>0</v>
      </c>
      <c r="G652" s="54">
        <f t="shared" si="20"/>
        <v>9604684.0889999997</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32275605</v>
      </c>
      <c r="D654" s="53">
        <f>PRRAS!E667</f>
        <v>28468971</v>
      </c>
      <c r="E654" s="53">
        <v>0</v>
      </c>
      <c r="F654" s="53">
        <v>0</v>
      </c>
      <c r="G654" s="54">
        <f t="shared" si="20"/>
        <v>58256446.191</v>
      </c>
      <c r="H654" s="54">
        <f t="shared" si="21"/>
        <v>0</v>
      </c>
      <c r="I654" s="55">
        <v>0</v>
      </c>
    </row>
    <row r="655" spans="1:9" x14ac:dyDescent="0.2">
      <c r="A655" s="52">
        <v>151</v>
      </c>
      <c r="B655" s="53">
        <f>PRRAS!C668</f>
        <v>654</v>
      </c>
      <c r="C655" s="53">
        <f>PRRAS!D668</f>
        <v>44075</v>
      </c>
      <c r="D655" s="53">
        <f>PRRAS!E668</f>
        <v>33272</v>
      </c>
      <c r="E655" s="53">
        <v>0</v>
      </c>
      <c r="F655" s="53">
        <v>0</v>
      </c>
      <c r="G655" s="54">
        <f t="shared" si="20"/>
        <v>72344.826000000001</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650000</v>
      </c>
      <c r="D658" s="53">
        <f>PRRAS!E671</f>
        <v>678900</v>
      </c>
      <c r="E658" s="53">
        <v>0</v>
      </c>
      <c r="F658" s="53">
        <v>0</v>
      </c>
      <c r="G658" s="54">
        <f t="shared" si="20"/>
        <v>1319124.6000000001</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344685</v>
      </c>
      <c r="D662" s="53">
        <f>PRRAS!E675</f>
        <v>5201675</v>
      </c>
      <c r="E662" s="53">
        <v>0</v>
      </c>
      <c r="F662" s="53">
        <v>0</v>
      </c>
      <c r="G662" s="54">
        <f t="shared" si="20"/>
        <v>7104451.1350000007</v>
      </c>
      <c r="H662" s="54">
        <f t="shared" si="21"/>
        <v>0</v>
      </c>
      <c r="I662" s="55">
        <v>0</v>
      </c>
    </row>
    <row r="663" spans="1:9" x14ac:dyDescent="0.2">
      <c r="A663" s="52">
        <v>151</v>
      </c>
      <c r="B663" s="53">
        <f>PRRAS!C676</f>
        <v>662</v>
      </c>
      <c r="C663" s="53">
        <f>PRRAS!D676</f>
        <v>2450</v>
      </c>
      <c r="D663" s="53">
        <f>PRRAS!E676</f>
        <v>2100</v>
      </c>
      <c r="E663" s="53">
        <v>0</v>
      </c>
      <c r="F663" s="53">
        <v>0</v>
      </c>
      <c r="G663" s="54">
        <f t="shared" si="20"/>
        <v>4402.3</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87000</v>
      </c>
      <c r="D665" s="53">
        <f>PRRAS!E678</f>
        <v>0</v>
      </c>
      <c r="E665" s="53">
        <v>0</v>
      </c>
      <c r="F665" s="53">
        <v>0</v>
      </c>
      <c r="G665" s="54">
        <f t="shared" si="20"/>
        <v>57768</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173651665</v>
      </c>
      <c r="D668" s="53">
        <f>PRRAS!E681</f>
        <v>207212500</v>
      </c>
      <c r="E668" s="53">
        <v>0</v>
      </c>
      <c r="F668" s="53">
        <v>0</v>
      </c>
      <c r="G668" s="54">
        <f t="shared" si="20"/>
        <v>392247135.55500001</v>
      </c>
      <c r="H668" s="54">
        <f t="shared" si="21"/>
        <v>0</v>
      </c>
      <c r="I668" s="55">
        <v>0</v>
      </c>
    </row>
    <row r="669" spans="1:9" x14ac:dyDescent="0.2">
      <c r="A669" s="52">
        <v>151</v>
      </c>
      <c r="B669" s="53">
        <f>PRRAS!C682</f>
        <v>668</v>
      </c>
      <c r="C669" s="53">
        <f>PRRAS!D682</f>
        <v>9664247</v>
      </c>
      <c r="D669" s="53">
        <f>PRRAS!E682</f>
        <v>2458227</v>
      </c>
      <c r="E669" s="53">
        <v>0</v>
      </c>
      <c r="F669" s="53">
        <v>0</v>
      </c>
      <c r="G669" s="54">
        <f t="shared" si="20"/>
        <v>9739908.2680000011</v>
      </c>
      <c r="H669" s="54">
        <f t="shared" si="21"/>
        <v>0</v>
      </c>
      <c r="I669" s="55">
        <v>0</v>
      </c>
    </row>
    <row r="670" spans="1:9" x14ac:dyDescent="0.2">
      <c r="A670" s="52">
        <v>151</v>
      </c>
      <c r="B670" s="53">
        <f>PRRAS!C683</f>
        <v>669</v>
      </c>
      <c r="C670" s="53">
        <f>PRRAS!D683</f>
        <v>2223336</v>
      </c>
      <c r="D670" s="53">
        <f>PRRAS!E683</f>
        <v>4437725</v>
      </c>
      <c r="E670" s="53">
        <v>0</v>
      </c>
      <c r="F670" s="53">
        <v>0</v>
      </c>
      <c r="G670" s="54">
        <f t="shared" si="20"/>
        <v>7425087.8340000007</v>
      </c>
      <c r="H670" s="54">
        <f t="shared" si="21"/>
        <v>0</v>
      </c>
      <c r="I670" s="55">
        <v>0</v>
      </c>
    </row>
    <row r="671" spans="1:9" x14ac:dyDescent="0.2">
      <c r="A671" s="52">
        <v>151</v>
      </c>
      <c r="B671" s="53">
        <f>PRRAS!C684</f>
        <v>670</v>
      </c>
      <c r="C671" s="53">
        <f>PRRAS!D684</f>
        <v>744518</v>
      </c>
      <c r="D671" s="53">
        <f>PRRAS!E684</f>
        <v>1161369</v>
      </c>
      <c r="E671" s="53">
        <v>0</v>
      </c>
      <c r="F671" s="53">
        <v>0</v>
      </c>
      <c r="G671" s="54">
        <f t="shared" si="20"/>
        <v>2055061.52</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9084861</v>
      </c>
      <c r="D687" s="53">
        <f>PRRAS!E700</f>
        <v>14874473</v>
      </c>
      <c r="E687" s="53">
        <v>0</v>
      </c>
      <c r="F687" s="53">
        <v>0</v>
      </c>
      <c r="G687" s="54">
        <f t="shared" si="20"/>
        <v>26639991.602000002</v>
      </c>
      <c r="H687" s="54">
        <f t="shared" si="21"/>
        <v>0</v>
      </c>
      <c r="I687" s="55">
        <v>0</v>
      </c>
    </row>
    <row r="688" spans="1:9" x14ac:dyDescent="0.2">
      <c r="A688" s="52">
        <v>151</v>
      </c>
      <c r="B688" s="53">
        <f>PRRAS!C701</f>
        <v>687</v>
      </c>
      <c r="C688" s="53">
        <f>PRRAS!D701</f>
        <v>179673</v>
      </c>
      <c r="D688" s="53">
        <f>PRRAS!E701</f>
        <v>371336</v>
      </c>
      <c r="E688" s="53">
        <v>0</v>
      </c>
      <c r="F688" s="53">
        <v>0</v>
      </c>
      <c r="G688" s="54">
        <f t="shared" si="20"/>
        <v>633651.01500000001</v>
      </c>
      <c r="H688" s="54">
        <f t="shared" si="21"/>
        <v>0</v>
      </c>
      <c r="I688" s="55">
        <v>0</v>
      </c>
    </row>
    <row r="689" spans="1:9" x14ac:dyDescent="0.2">
      <c r="A689" s="52">
        <v>151</v>
      </c>
      <c r="B689" s="53">
        <f>PRRAS!C702</f>
        <v>688</v>
      </c>
      <c r="C689" s="53">
        <f>PRRAS!D702</f>
        <v>357444</v>
      </c>
      <c r="D689" s="53">
        <f>PRRAS!E702</f>
        <v>290613</v>
      </c>
      <c r="E689" s="53">
        <v>0</v>
      </c>
      <c r="F689" s="53">
        <v>0</v>
      </c>
      <c r="G689" s="54">
        <f t="shared" si="20"/>
        <v>645804.96</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10544739</v>
      </c>
      <c r="D691" s="53">
        <f>PRRAS!E704</f>
        <v>8847773</v>
      </c>
      <c r="E691" s="53">
        <v>0</v>
      </c>
      <c r="F691" s="53">
        <v>0</v>
      </c>
      <c r="G691" s="54">
        <f t="shared" si="20"/>
        <v>19485796.649999999</v>
      </c>
      <c r="H691" s="54">
        <f t="shared" si="21"/>
        <v>0</v>
      </c>
      <c r="I691" s="55">
        <v>0</v>
      </c>
    </row>
    <row r="692" spans="1:9" x14ac:dyDescent="0.2">
      <c r="A692" s="52">
        <v>151</v>
      </c>
      <c r="B692" s="53">
        <f>PRRAS!C705</f>
        <v>691</v>
      </c>
      <c r="C692" s="53">
        <f>PRRAS!D705</f>
        <v>0</v>
      </c>
      <c r="D692" s="53">
        <f>PRRAS!E705</f>
        <v>115014</v>
      </c>
      <c r="E692" s="53">
        <v>0</v>
      </c>
      <c r="F692" s="53">
        <v>0</v>
      </c>
      <c r="G692" s="54">
        <f t="shared" si="20"/>
        <v>158949.348</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26731832</v>
      </c>
      <c r="D703" s="53">
        <f>PRRAS!E716</f>
        <v>29534401</v>
      </c>
      <c r="E703" s="53">
        <v>0</v>
      </c>
      <c r="F703" s="53">
        <v>0</v>
      </c>
      <c r="G703" s="54">
        <f t="shared" si="20"/>
        <v>60232045.067999996</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570927</v>
      </c>
      <c r="D705" s="53">
        <f>PRRAS!E718</f>
        <v>189067</v>
      </c>
      <c r="E705" s="53">
        <v>0</v>
      </c>
      <c r="F705" s="53">
        <v>0</v>
      </c>
      <c r="G705" s="54">
        <f t="shared" si="20"/>
        <v>668138.94400000002</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943097</v>
      </c>
      <c r="D709" s="53">
        <f>PRRAS!E722</f>
        <v>1018806</v>
      </c>
      <c r="E709" s="53">
        <v>0</v>
      </c>
      <c r="F709" s="53">
        <v>0</v>
      </c>
      <c r="G709" s="54">
        <f t="shared" si="20"/>
        <v>2110341.9720000001</v>
      </c>
      <c r="H709" s="54">
        <f t="shared" si="21"/>
        <v>0</v>
      </c>
      <c r="I709" s="55">
        <v>0</v>
      </c>
    </row>
    <row r="710" spans="1:9" x14ac:dyDescent="0.2">
      <c r="A710" s="52">
        <v>151</v>
      </c>
      <c r="B710" s="53">
        <f>PRRAS!C723</f>
        <v>709</v>
      </c>
      <c r="C710" s="53">
        <f>PRRAS!D723</f>
        <v>840587</v>
      </c>
      <c r="D710" s="53">
        <f>PRRAS!E723</f>
        <v>812077</v>
      </c>
      <c r="E710" s="53">
        <v>0</v>
      </c>
      <c r="F710" s="53">
        <v>0</v>
      </c>
      <c r="G710" s="54">
        <f t="shared" si="20"/>
        <v>1747501.3689999999</v>
      </c>
      <c r="H710" s="54">
        <f t="shared" si="21"/>
        <v>0</v>
      </c>
      <c r="I710" s="55">
        <v>0</v>
      </c>
    </row>
    <row r="711" spans="1:9" x14ac:dyDescent="0.2">
      <c r="A711" s="52">
        <v>151</v>
      </c>
      <c r="B711" s="53">
        <f>PRRAS!C724</f>
        <v>710</v>
      </c>
      <c r="C711" s="53">
        <f>PRRAS!D724</f>
        <v>9360296</v>
      </c>
      <c r="D711" s="53">
        <f>PRRAS!E724</f>
        <v>10539316</v>
      </c>
      <c r="E711" s="53">
        <v>0</v>
      </c>
      <c r="F711" s="53">
        <v>0</v>
      </c>
      <c r="G711" s="54">
        <f t="shared" si="20"/>
        <v>21611638.879999999</v>
      </c>
      <c r="H711" s="54">
        <f t="shared" si="21"/>
        <v>0</v>
      </c>
      <c r="I711" s="55">
        <v>0</v>
      </c>
    </row>
    <row r="712" spans="1:9" x14ac:dyDescent="0.2">
      <c r="A712" s="52">
        <v>151</v>
      </c>
      <c r="B712" s="53">
        <f>PRRAS!C725</f>
        <v>711</v>
      </c>
      <c r="C712" s="53">
        <f>PRRAS!D725</f>
        <v>18000</v>
      </c>
      <c r="D712" s="53">
        <f>PRRAS!E725</f>
        <v>18000</v>
      </c>
      <c r="E712" s="53">
        <v>0</v>
      </c>
      <c r="F712" s="53">
        <v>0</v>
      </c>
      <c r="G712" s="54">
        <f t="shared" si="20"/>
        <v>38394</v>
      </c>
      <c r="H712" s="54">
        <f t="shared" si="21"/>
        <v>0</v>
      </c>
      <c r="I712" s="55">
        <v>0</v>
      </c>
    </row>
    <row r="713" spans="1:9" x14ac:dyDescent="0.2">
      <c r="A713" s="52">
        <v>151</v>
      </c>
      <c r="B713" s="53">
        <f>PRRAS!C726</f>
        <v>712</v>
      </c>
      <c r="C713" s="53">
        <f>PRRAS!D726</f>
        <v>256280</v>
      </c>
      <c r="D713" s="53">
        <f>PRRAS!E726</f>
        <v>302806</v>
      </c>
      <c r="E713" s="53">
        <v>0</v>
      </c>
      <c r="F713" s="53">
        <v>0</v>
      </c>
      <c r="G713" s="54">
        <f t="shared" si="20"/>
        <v>613667.10399999993</v>
      </c>
      <c r="H713" s="54">
        <f t="shared" si="21"/>
        <v>0</v>
      </c>
      <c r="I713" s="55">
        <v>0</v>
      </c>
    </row>
    <row r="714" spans="1:9" x14ac:dyDescent="0.2">
      <c r="A714" s="52">
        <v>151</v>
      </c>
      <c r="B714" s="53">
        <f>PRRAS!C727</f>
        <v>713</v>
      </c>
      <c r="C714" s="53">
        <f>PRRAS!D727</f>
        <v>5713</v>
      </c>
      <c r="D714" s="53">
        <f>PRRAS!E727</f>
        <v>28107</v>
      </c>
      <c r="E714" s="53">
        <v>0</v>
      </c>
      <c r="F714" s="53">
        <v>0</v>
      </c>
      <c r="G714" s="54">
        <f t="shared" si="20"/>
        <v>44153.951000000001</v>
      </c>
      <c r="H714" s="54">
        <f t="shared" si="21"/>
        <v>0</v>
      </c>
      <c r="I714" s="55">
        <v>0</v>
      </c>
    </row>
    <row r="715" spans="1:9" x14ac:dyDescent="0.2">
      <c r="A715" s="52">
        <v>151</v>
      </c>
      <c r="B715" s="53">
        <f>PRRAS!C728</f>
        <v>714</v>
      </c>
      <c r="C715" s="53">
        <f>PRRAS!D728</f>
        <v>2826882</v>
      </c>
      <c r="D715" s="53">
        <f>PRRAS!E728</f>
        <v>3333141</v>
      </c>
      <c r="E715" s="53">
        <v>0</v>
      </c>
      <c r="F715" s="53">
        <v>0</v>
      </c>
      <c r="G715" s="54">
        <f t="shared" si="20"/>
        <v>6778119.0959999999</v>
      </c>
      <c r="H715" s="54">
        <f t="shared" si="21"/>
        <v>0</v>
      </c>
      <c r="I715" s="55">
        <v>0</v>
      </c>
    </row>
    <row r="716" spans="1:9" x14ac:dyDescent="0.2">
      <c r="A716" s="52">
        <v>151</v>
      </c>
      <c r="B716" s="53">
        <f>PRRAS!C729</f>
        <v>715</v>
      </c>
      <c r="C716" s="53">
        <f>PRRAS!D729</f>
        <v>862354</v>
      </c>
      <c r="D716" s="53">
        <f>PRRAS!E729</f>
        <v>951446</v>
      </c>
      <c r="E716" s="53">
        <v>0</v>
      </c>
      <c r="F716" s="53">
        <v>0</v>
      </c>
      <c r="G716" s="54">
        <f t="shared" si="20"/>
        <v>1977150.89</v>
      </c>
      <c r="H716" s="54">
        <f t="shared" si="21"/>
        <v>0</v>
      </c>
      <c r="I716" s="55">
        <v>0</v>
      </c>
    </row>
    <row r="717" spans="1:9" x14ac:dyDescent="0.2">
      <c r="A717" s="52">
        <v>151</v>
      </c>
      <c r="B717" s="53">
        <f>PRRAS!C730</f>
        <v>716</v>
      </c>
      <c r="C717" s="53">
        <f>PRRAS!D730</f>
        <v>54118</v>
      </c>
      <c r="D717" s="53">
        <f>PRRAS!E730</f>
        <v>3875</v>
      </c>
      <c r="E717" s="53">
        <v>0</v>
      </c>
      <c r="F717" s="53">
        <v>0</v>
      </c>
      <c r="G717" s="54">
        <f t="shared" si="20"/>
        <v>44297.487999999998</v>
      </c>
      <c r="H717" s="54">
        <f t="shared" si="21"/>
        <v>0</v>
      </c>
      <c r="I717" s="55">
        <v>0</v>
      </c>
    </row>
    <row r="718" spans="1:9" x14ac:dyDescent="0.2">
      <c r="A718" s="52">
        <v>151</v>
      </c>
      <c r="B718" s="53">
        <f>PRRAS!C731</f>
        <v>717</v>
      </c>
      <c r="C718" s="53">
        <f>PRRAS!D731</f>
        <v>759893</v>
      </c>
      <c r="D718" s="53">
        <f>PRRAS!E731</f>
        <v>724219</v>
      </c>
      <c r="E718" s="53">
        <v>0</v>
      </c>
      <c r="F718" s="53">
        <v>0</v>
      </c>
      <c r="G718" s="54">
        <f t="shared" si="20"/>
        <v>1583373.327</v>
      </c>
      <c r="H718" s="54">
        <f t="shared" si="21"/>
        <v>0</v>
      </c>
      <c r="I718" s="55">
        <v>0</v>
      </c>
    </row>
    <row r="719" spans="1:9" x14ac:dyDescent="0.2">
      <c r="A719" s="52">
        <v>151</v>
      </c>
      <c r="B719" s="53">
        <f>PRRAS!C732</f>
        <v>718</v>
      </c>
      <c r="C719" s="53">
        <f>PRRAS!D732</f>
        <v>761660</v>
      </c>
      <c r="D719" s="53">
        <f>PRRAS!E732</f>
        <v>1072767</v>
      </c>
      <c r="E719" s="53">
        <v>0</v>
      </c>
      <c r="F719" s="53">
        <v>0</v>
      </c>
      <c r="G719" s="54">
        <f t="shared" si="20"/>
        <v>2087365.2919999999</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480184</v>
      </c>
      <c r="D735" s="53">
        <f>PRRAS!E748</f>
        <v>685634</v>
      </c>
      <c r="E735" s="53">
        <v>0</v>
      </c>
      <c r="F735" s="53">
        <v>0</v>
      </c>
      <c r="G735" s="54">
        <f t="shared" si="24"/>
        <v>1358965.7679999999</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2184309</v>
      </c>
      <c r="D752" s="53">
        <f>PRRAS!E765</f>
        <v>1983428</v>
      </c>
      <c r="E752" s="53">
        <v>0</v>
      </c>
      <c r="F752" s="53">
        <v>0</v>
      </c>
      <c r="G752" s="54">
        <f t="shared" si="24"/>
        <v>4619524.915</v>
      </c>
      <c r="H752" s="54">
        <f t="shared" si="25"/>
        <v>0</v>
      </c>
      <c r="I752" s="55">
        <v>0</v>
      </c>
    </row>
    <row r="753" spans="1:9" x14ac:dyDescent="0.2">
      <c r="A753" s="52">
        <v>151</v>
      </c>
      <c r="B753" s="53">
        <f>PRRAS!C766</f>
        <v>752</v>
      </c>
      <c r="C753" s="53">
        <f>PRRAS!D766</f>
        <v>507852</v>
      </c>
      <c r="D753" s="53">
        <f>PRRAS!E766</f>
        <v>809282</v>
      </c>
      <c r="E753" s="53">
        <v>0</v>
      </c>
      <c r="F753" s="53">
        <v>0</v>
      </c>
      <c r="G753" s="54">
        <f t="shared" si="24"/>
        <v>1599064.8319999999</v>
      </c>
      <c r="H753" s="54">
        <f t="shared" si="25"/>
        <v>0</v>
      </c>
      <c r="I753" s="55">
        <v>0</v>
      </c>
    </row>
    <row r="754" spans="1:9" x14ac:dyDescent="0.2">
      <c r="A754" s="52">
        <v>151</v>
      </c>
      <c r="B754" s="53">
        <f>PRRAS!C767</f>
        <v>753</v>
      </c>
      <c r="C754" s="53">
        <f>PRRAS!D767</f>
        <v>196600</v>
      </c>
      <c r="D754" s="53">
        <f>PRRAS!E767</f>
        <v>211006</v>
      </c>
      <c r="E754" s="53">
        <v>0</v>
      </c>
      <c r="F754" s="53">
        <v>0</v>
      </c>
      <c r="G754" s="54">
        <f t="shared" si="24"/>
        <v>465814.83600000001</v>
      </c>
      <c r="H754" s="54">
        <f t="shared" si="25"/>
        <v>0</v>
      </c>
      <c r="I754" s="55">
        <v>0</v>
      </c>
    </row>
    <row r="755" spans="1:9" x14ac:dyDescent="0.2">
      <c r="A755" s="52">
        <v>151</v>
      </c>
      <c r="B755" s="53">
        <f>PRRAS!C768</f>
        <v>754</v>
      </c>
      <c r="C755" s="53">
        <f>PRRAS!D768</f>
        <v>200000</v>
      </c>
      <c r="D755" s="53">
        <f>PRRAS!E768</f>
        <v>0</v>
      </c>
      <c r="E755" s="53">
        <v>0</v>
      </c>
      <c r="F755" s="53">
        <v>0</v>
      </c>
      <c r="G755" s="54">
        <f t="shared" si="24"/>
        <v>150800</v>
      </c>
      <c r="H755" s="54">
        <f t="shared" si="25"/>
        <v>0</v>
      </c>
      <c r="I755" s="55">
        <v>0</v>
      </c>
    </row>
    <row r="756" spans="1:9" x14ac:dyDescent="0.2">
      <c r="A756" s="52">
        <v>151</v>
      </c>
      <c r="B756" s="53">
        <f>PRRAS!C769</f>
        <v>755</v>
      </c>
      <c r="C756" s="53">
        <f>PRRAS!D769</f>
        <v>539725</v>
      </c>
      <c r="D756" s="53">
        <f>PRRAS!E769</f>
        <v>596536</v>
      </c>
      <c r="E756" s="53">
        <v>0</v>
      </c>
      <c r="F756" s="53">
        <v>0</v>
      </c>
      <c r="G756" s="54">
        <f t="shared" si="24"/>
        <v>1308261.7350000001</v>
      </c>
      <c r="H756" s="54">
        <f t="shared" si="25"/>
        <v>0</v>
      </c>
      <c r="I756" s="55">
        <v>0</v>
      </c>
    </row>
    <row r="757" spans="1:9" x14ac:dyDescent="0.2">
      <c r="A757" s="52">
        <v>151</v>
      </c>
      <c r="B757" s="53">
        <f>PRRAS!C770</f>
        <v>756</v>
      </c>
      <c r="C757" s="53">
        <f>PRRAS!D770</f>
        <v>188161</v>
      </c>
      <c r="D757" s="53">
        <f>PRRAS!E770</f>
        <v>77875</v>
      </c>
      <c r="E757" s="53">
        <v>0</v>
      </c>
      <c r="F757" s="53">
        <v>0</v>
      </c>
      <c r="G757" s="54">
        <f t="shared" si="24"/>
        <v>259996.71600000001</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140996</v>
      </c>
      <c r="D763" s="53">
        <f>PRRAS!E776</f>
        <v>33000</v>
      </c>
      <c r="E763" s="53">
        <v>0</v>
      </c>
      <c r="F763" s="53">
        <v>0</v>
      </c>
      <c r="G763" s="54">
        <f t="shared" si="24"/>
        <v>157730.95199999999</v>
      </c>
      <c r="H763" s="54">
        <f t="shared" si="25"/>
        <v>0</v>
      </c>
      <c r="I763" s="55">
        <v>0</v>
      </c>
    </row>
    <row r="764" spans="1:9" x14ac:dyDescent="0.2">
      <c r="A764" s="52">
        <v>151</v>
      </c>
      <c r="B764" s="53">
        <f>PRRAS!C777</f>
        <v>763</v>
      </c>
      <c r="C764" s="53">
        <f>PRRAS!D777</f>
        <v>5486094</v>
      </c>
      <c r="D764" s="53">
        <f>PRRAS!E777</f>
        <v>5346135</v>
      </c>
      <c r="E764" s="53">
        <v>0</v>
      </c>
      <c r="F764" s="53">
        <v>0</v>
      </c>
      <c r="G764" s="54">
        <f t="shared" si="24"/>
        <v>12344091.732000001</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19040</v>
      </c>
      <c r="D783" s="53">
        <f>PRRAS!E796</f>
        <v>3268</v>
      </c>
      <c r="E783" s="53">
        <v>0</v>
      </c>
      <c r="F783" s="53">
        <v>0</v>
      </c>
      <c r="G783" s="54">
        <f t="shared" si="24"/>
        <v>20000.432000000001</v>
      </c>
      <c r="H783" s="54">
        <f t="shared" si="25"/>
        <v>0</v>
      </c>
      <c r="I783" s="55">
        <v>0</v>
      </c>
    </row>
    <row r="784" spans="1:9" x14ac:dyDescent="0.2">
      <c r="A784" s="52">
        <v>151</v>
      </c>
      <c r="B784" s="53">
        <f>PRRAS!C797</f>
        <v>783</v>
      </c>
      <c r="C784" s="53">
        <f>PRRAS!D797</f>
        <v>19075</v>
      </c>
      <c r="D784" s="53">
        <f>PRRAS!E797</f>
        <v>0</v>
      </c>
      <c r="E784" s="53">
        <v>0</v>
      </c>
      <c r="F784" s="53">
        <v>0</v>
      </c>
      <c r="G784" s="54">
        <f t="shared" si="24"/>
        <v>14935.725</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1642756</v>
      </c>
      <c r="D809" s="53">
        <f>PRRAS!E822</f>
        <v>1754356</v>
      </c>
      <c r="E809" s="53">
        <v>0</v>
      </c>
      <c r="F809" s="53">
        <v>0</v>
      </c>
      <c r="G809" s="54">
        <f t="shared" si="28"/>
        <v>4162386.1440000003</v>
      </c>
      <c r="H809" s="54">
        <f t="shared" si="29"/>
        <v>0</v>
      </c>
      <c r="I809" s="55">
        <v>0</v>
      </c>
    </row>
    <row r="810" spans="1:9" x14ac:dyDescent="0.2">
      <c r="A810" s="52">
        <v>151</v>
      </c>
      <c r="B810" s="53">
        <f>PRRAS!C823</f>
        <v>809</v>
      </c>
      <c r="C810" s="53">
        <f>PRRAS!D823</f>
        <v>6608</v>
      </c>
      <c r="D810" s="53">
        <f>PRRAS!E823</f>
        <v>754</v>
      </c>
      <c r="E810" s="53">
        <v>0</v>
      </c>
      <c r="F810" s="53">
        <v>0</v>
      </c>
      <c r="G810" s="54">
        <f t="shared" si="28"/>
        <v>6565.8440000000001</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172171</v>
      </c>
      <c r="D812" s="53">
        <f>PRRAS!E825</f>
        <v>271202</v>
      </c>
      <c r="E812" s="53">
        <v>0</v>
      </c>
      <c r="F812" s="53">
        <v>0</v>
      </c>
      <c r="G812" s="54">
        <f t="shared" si="28"/>
        <v>579520.32500000007</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183134</v>
      </c>
      <c r="D816" s="53">
        <f>PRRAS!E829</f>
        <v>246990</v>
      </c>
      <c r="E816" s="53">
        <v>0</v>
      </c>
      <c r="F816" s="53">
        <v>0</v>
      </c>
      <c r="G816" s="54">
        <f t="shared" si="28"/>
        <v>551847.90999999992</v>
      </c>
      <c r="H816" s="54">
        <f t="shared" si="29"/>
        <v>0</v>
      </c>
      <c r="I816" s="55">
        <v>0</v>
      </c>
    </row>
    <row r="817" spans="1:9" x14ac:dyDescent="0.2">
      <c r="A817" s="52">
        <v>151</v>
      </c>
      <c r="B817" s="53">
        <f>PRRAS!C830</f>
        <v>816</v>
      </c>
      <c r="C817" s="53">
        <f>PRRAS!D830</f>
        <v>9484425</v>
      </c>
      <c r="D817" s="53">
        <f>PRRAS!E830</f>
        <v>10764532</v>
      </c>
      <c r="E817" s="53">
        <v>0</v>
      </c>
      <c r="F817" s="53">
        <v>0</v>
      </c>
      <c r="G817" s="54">
        <f t="shared" si="28"/>
        <v>25307007.024</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72496</v>
      </c>
      <c r="D820" s="53">
        <f>PRRAS!E833</f>
        <v>0</v>
      </c>
      <c r="E820" s="53">
        <v>0</v>
      </c>
      <c r="F820" s="53">
        <v>0</v>
      </c>
      <c r="G820" s="54">
        <f t="shared" si="28"/>
        <v>59374.223999999995</v>
      </c>
      <c r="H820" s="54">
        <f t="shared" si="29"/>
        <v>0</v>
      </c>
      <c r="I820" s="55">
        <v>0</v>
      </c>
    </row>
    <row r="821" spans="1:9" x14ac:dyDescent="0.2">
      <c r="A821" s="52">
        <v>151</v>
      </c>
      <c r="B821" s="53">
        <f>PRRAS!C834</f>
        <v>820</v>
      </c>
      <c r="C821" s="53">
        <f>PRRAS!D834</f>
        <v>1154206</v>
      </c>
      <c r="D821" s="53">
        <f>PRRAS!E834</f>
        <v>1175135</v>
      </c>
      <c r="E821" s="53">
        <v>0</v>
      </c>
      <c r="F821" s="53">
        <v>0</v>
      </c>
      <c r="G821" s="54">
        <f t="shared" si="28"/>
        <v>2873670.32</v>
      </c>
      <c r="H821" s="54">
        <f t="shared" si="29"/>
        <v>0</v>
      </c>
      <c r="I821" s="55">
        <v>0</v>
      </c>
    </row>
    <row r="822" spans="1:9" x14ac:dyDescent="0.2">
      <c r="A822" s="52">
        <v>151</v>
      </c>
      <c r="B822" s="53">
        <f>PRRAS!C835</f>
        <v>821</v>
      </c>
      <c r="C822" s="53">
        <f>PRRAS!D835</f>
        <v>559300</v>
      </c>
      <c r="D822" s="53">
        <f>PRRAS!E835</f>
        <v>689400</v>
      </c>
      <c r="E822" s="53">
        <v>0</v>
      </c>
      <c r="F822" s="53">
        <v>0</v>
      </c>
      <c r="G822" s="54">
        <f t="shared" si="28"/>
        <v>1591180.0999999999</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40694</v>
      </c>
      <c r="D839" s="53">
        <f>PRRAS!E852</f>
        <v>0</v>
      </c>
      <c r="E839" s="53">
        <v>0</v>
      </c>
      <c r="F839" s="53">
        <v>0</v>
      </c>
      <c r="G839" s="54">
        <f t="shared" si="28"/>
        <v>34101.572</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4344</v>
      </c>
      <c r="D849" s="53">
        <f>PRRAS!E862</f>
        <v>0</v>
      </c>
      <c r="E849" s="53">
        <v>0</v>
      </c>
      <c r="F849" s="53">
        <v>0</v>
      </c>
      <c r="G849" s="54">
        <f t="shared" si="28"/>
        <v>3683.712</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18200000</v>
      </c>
      <c r="D879" s="53">
        <f>PRRAS!E892</f>
        <v>0</v>
      </c>
      <c r="E879" s="53">
        <v>0</v>
      </c>
      <c r="F879" s="53">
        <v>0</v>
      </c>
      <c r="G879" s="54">
        <f t="shared" si="30"/>
        <v>15979600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2510500</v>
      </c>
      <c r="D947" s="53">
        <f>PRRAS!E960</f>
        <v>4276333</v>
      </c>
      <c r="E947" s="53">
        <v>0</v>
      </c>
      <c r="F947" s="53">
        <v>0</v>
      </c>
      <c r="G947" s="54">
        <f t="shared" si="32"/>
        <v>10465755.036</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248653</v>
      </c>
      <c r="D951" s="53">
        <f>PRRAS!E964</f>
        <v>29747</v>
      </c>
      <c r="E951" s="53">
        <v>0</v>
      </c>
      <c r="F951" s="53">
        <v>0</v>
      </c>
      <c r="G951" s="54">
        <f t="shared" si="32"/>
        <v>292739.64999999997</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29747</v>
      </c>
      <c r="D978" s="53">
        <f>PRRAS!E994</f>
        <v>0</v>
      </c>
      <c r="E978" s="53">
        <v>0</v>
      </c>
      <c r="F978" s="53">
        <v>0</v>
      </c>
      <c r="G978" s="54">
        <f t="shared" si="36"/>
        <v>29062.819</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656590548</v>
      </c>
      <c r="D984" s="58">
        <f>Bil!E12</f>
        <v>747612271</v>
      </c>
      <c r="E984" s="58">
        <v>0</v>
      </c>
      <c r="F984" s="58">
        <v>0</v>
      </c>
      <c r="G984" s="59">
        <f t="shared" ref="G984:G1047" si="38">B984/1000*C984+B984/500*D984</f>
        <v>2151815.0900000003</v>
      </c>
      <c r="H984" s="59">
        <f t="shared" si="35"/>
        <v>0</v>
      </c>
      <c r="I984" s="60">
        <v>0</v>
      </c>
    </row>
    <row r="985" spans="1:9" x14ac:dyDescent="0.2">
      <c r="A985" s="52">
        <v>152</v>
      </c>
      <c r="B985" s="53">
        <f>Bil!C13</f>
        <v>2</v>
      </c>
      <c r="C985" s="53">
        <f>Bil!D13</f>
        <v>573639247</v>
      </c>
      <c r="D985" s="53">
        <f>Bil!E13</f>
        <v>641386323</v>
      </c>
      <c r="E985" s="53">
        <v>0</v>
      </c>
      <c r="F985" s="53">
        <v>0</v>
      </c>
      <c r="G985" s="54">
        <f t="shared" si="38"/>
        <v>3712823.7859999998</v>
      </c>
      <c r="H985" s="54">
        <f t="shared" si="35"/>
        <v>0</v>
      </c>
      <c r="I985" s="55">
        <v>0</v>
      </c>
    </row>
    <row r="986" spans="1:9" x14ac:dyDescent="0.2">
      <c r="A986" s="52">
        <v>152</v>
      </c>
      <c r="B986" s="53">
        <f>Bil!C14</f>
        <v>3</v>
      </c>
      <c r="C986" s="53">
        <f>Bil!D14</f>
        <v>28119242</v>
      </c>
      <c r="D986" s="53">
        <f>Bil!E14</f>
        <v>27948174</v>
      </c>
      <c r="E986" s="53">
        <v>0</v>
      </c>
      <c r="F986" s="53">
        <v>0</v>
      </c>
      <c r="G986" s="54">
        <f t="shared" si="38"/>
        <v>252046.77</v>
      </c>
      <c r="H986" s="54">
        <f t="shared" si="35"/>
        <v>0</v>
      </c>
      <c r="I986" s="55">
        <v>0</v>
      </c>
    </row>
    <row r="987" spans="1:9" x14ac:dyDescent="0.2">
      <c r="A987" s="52">
        <v>152</v>
      </c>
      <c r="B987" s="53">
        <f>Bil!C15</f>
        <v>4</v>
      </c>
      <c r="C987" s="53">
        <f>Bil!D15</f>
        <v>20354172</v>
      </c>
      <c r="D987" s="53">
        <f>Bil!E15</f>
        <v>20334072</v>
      </c>
      <c r="E987" s="53">
        <v>0</v>
      </c>
      <c r="F987" s="53">
        <v>0</v>
      </c>
      <c r="G987" s="54">
        <f t="shared" si="38"/>
        <v>244089.264</v>
      </c>
      <c r="H987" s="54">
        <f t="shared" si="35"/>
        <v>0</v>
      </c>
      <c r="I987" s="55">
        <v>0</v>
      </c>
    </row>
    <row r="988" spans="1:9" x14ac:dyDescent="0.2">
      <c r="A988" s="52">
        <v>152</v>
      </c>
      <c r="B988" s="53">
        <f>Bil!C16</f>
        <v>5</v>
      </c>
      <c r="C988" s="53">
        <f>Bil!D16</f>
        <v>10112143</v>
      </c>
      <c r="D988" s="53">
        <f>Bil!E16</f>
        <v>10040647</v>
      </c>
      <c r="E988" s="53">
        <v>0</v>
      </c>
      <c r="F988" s="53">
        <v>0</v>
      </c>
      <c r="G988" s="54">
        <f t="shared" si="38"/>
        <v>150967.185</v>
      </c>
      <c r="H988" s="54">
        <f t="shared" si="35"/>
        <v>0</v>
      </c>
      <c r="I988" s="55">
        <v>0</v>
      </c>
    </row>
    <row r="989" spans="1:9" x14ac:dyDescent="0.2">
      <c r="A989" s="52">
        <v>152</v>
      </c>
      <c r="B989" s="53">
        <f>Bil!C17</f>
        <v>6</v>
      </c>
      <c r="C989" s="53">
        <f>Bil!D17</f>
        <v>2347073</v>
      </c>
      <c r="D989" s="53">
        <f>Bil!E17</f>
        <v>2426545</v>
      </c>
      <c r="E989" s="53">
        <v>0</v>
      </c>
      <c r="F989" s="53">
        <v>0</v>
      </c>
      <c r="G989" s="54">
        <f t="shared" si="38"/>
        <v>43200.978000000003</v>
      </c>
      <c r="H989" s="54">
        <f t="shared" si="35"/>
        <v>0</v>
      </c>
      <c r="I989" s="55">
        <v>0</v>
      </c>
    </row>
    <row r="990" spans="1:9" x14ac:dyDescent="0.2">
      <c r="A990" s="52">
        <v>152</v>
      </c>
      <c r="B990" s="53">
        <f>Bil!C18</f>
        <v>7</v>
      </c>
      <c r="C990" s="53">
        <f>Bil!D18</f>
        <v>525680899</v>
      </c>
      <c r="D990" s="53">
        <f>Bil!E18</f>
        <v>588139366</v>
      </c>
      <c r="E990" s="53">
        <v>0</v>
      </c>
      <c r="F990" s="53">
        <v>0</v>
      </c>
      <c r="G990" s="54">
        <f t="shared" si="38"/>
        <v>11913717.416999999</v>
      </c>
      <c r="H990" s="54">
        <f t="shared" si="35"/>
        <v>0</v>
      </c>
      <c r="I990" s="55">
        <v>0</v>
      </c>
    </row>
    <row r="991" spans="1:9" x14ac:dyDescent="0.2">
      <c r="A991" s="52">
        <v>152</v>
      </c>
      <c r="B991" s="53">
        <f>Bil!C19</f>
        <v>8</v>
      </c>
      <c r="C991" s="53">
        <f>Bil!D19</f>
        <v>453341521</v>
      </c>
      <c r="D991" s="53">
        <f>Bil!E19</f>
        <v>520556246</v>
      </c>
      <c r="E991" s="53">
        <v>0</v>
      </c>
      <c r="F991" s="53">
        <v>0</v>
      </c>
      <c r="G991" s="54">
        <f t="shared" si="38"/>
        <v>11955632.104</v>
      </c>
      <c r="H991" s="54">
        <f t="shared" si="35"/>
        <v>0</v>
      </c>
      <c r="I991" s="55">
        <v>0</v>
      </c>
    </row>
    <row r="992" spans="1:9" x14ac:dyDescent="0.2">
      <c r="A992" s="52">
        <v>152</v>
      </c>
      <c r="B992" s="53">
        <f>Bil!C20</f>
        <v>9</v>
      </c>
      <c r="C992" s="53">
        <f>Bil!D20</f>
        <v>2960045</v>
      </c>
      <c r="D992" s="53">
        <f>Bil!E20</f>
        <v>2882281</v>
      </c>
      <c r="E992" s="53">
        <v>0</v>
      </c>
      <c r="F992" s="53">
        <v>0</v>
      </c>
      <c r="G992" s="54">
        <f t="shared" si="38"/>
        <v>78521.462999999989</v>
      </c>
      <c r="H992" s="54">
        <f t="shared" si="35"/>
        <v>0</v>
      </c>
      <c r="I992" s="55">
        <v>0</v>
      </c>
    </row>
    <row r="993" spans="1:9" x14ac:dyDescent="0.2">
      <c r="A993" s="52">
        <v>152</v>
      </c>
      <c r="B993" s="53">
        <f>Bil!C21</f>
        <v>10</v>
      </c>
      <c r="C993" s="53">
        <f>Bil!D21</f>
        <v>632600463</v>
      </c>
      <c r="D993" s="53">
        <f>Bil!E21</f>
        <v>700393290</v>
      </c>
      <c r="E993" s="53">
        <v>0</v>
      </c>
      <c r="F993" s="53">
        <v>0</v>
      </c>
      <c r="G993" s="54">
        <f t="shared" si="38"/>
        <v>20333870.43</v>
      </c>
      <c r="H993" s="54">
        <f t="shared" si="35"/>
        <v>0</v>
      </c>
      <c r="I993" s="55">
        <v>0</v>
      </c>
    </row>
    <row r="994" spans="1:9" x14ac:dyDescent="0.2">
      <c r="A994" s="52">
        <v>152</v>
      </c>
      <c r="B994" s="53">
        <f>Bil!C22</f>
        <v>11</v>
      </c>
      <c r="C994" s="53">
        <f>Bil!D22</f>
        <v>7179265</v>
      </c>
      <c r="D994" s="53">
        <f>Bil!E22</f>
        <v>7179264</v>
      </c>
      <c r="E994" s="53">
        <v>0</v>
      </c>
      <c r="F994" s="53">
        <v>0</v>
      </c>
      <c r="G994" s="54">
        <f t="shared" si="38"/>
        <v>236915.723</v>
      </c>
      <c r="H994" s="54">
        <f t="shared" si="35"/>
        <v>0</v>
      </c>
      <c r="I994" s="55">
        <v>0</v>
      </c>
    </row>
    <row r="995" spans="1:9" x14ac:dyDescent="0.2">
      <c r="A995" s="52">
        <v>152</v>
      </c>
      <c r="B995" s="53">
        <f>Bil!C23</f>
        <v>12</v>
      </c>
      <c r="C995" s="53">
        <f>Bil!D23</f>
        <v>8673905</v>
      </c>
      <c r="D995" s="53">
        <f>Bil!E23</f>
        <v>8952373</v>
      </c>
      <c r="E995" s="53">
        <v>0</v>
      </c>
      <c r="F995" s="53">
        <v>0</v>
      </c>
      <c r="G995" s="54">
        <f t="shared" si="38"/>
        <v>318943.81199999998</v>
      </c>
      <c r="H995" s="54">
        <f t="shared" si="35"/>
        <v>0</v>
      </c>
      <c r="I995" s="55">
        <v>0</v>
      </c>
    </row>
    <row r="996" spans="1:9" x14ac:dyDescent="0.2">
      <c r="A996" s="52">
        <v>152</v>
      </c>
      <c r="B996" s="53">
        <f>Bil!C24</f>
        <v>13</v>
      </c>
      <c r="C996" s="53">
        <f>Bil!D24</f>
        <v>198072157</v>
      </c>
      <c r="D996" s="53">
        <f>Bil!E24</f>
        <v>198850962</v>
      </c>
      <c r="E996" s="53">
        <v>0</v>
      </c>
      <c r="F996" s="53">
        <v>0</v>
      </c>
      <c r="G996" s="54">
        <f t="shared" si="38"/>
        <v>7745063.0529999994</v>
      </c>
      <c r="H996" s="54">
        <f t="shared" si="35"/>
        <v>0</v>
      </c>
      <c r="I996" s="55">
        <v>0</v>
      </c>
    </row>
    <row r="997" spans="1:9" x14ac:dyDescent="0.2">
      <c r="A997" s="52">
        <v>152</v>
      </c>
      <c r="B997" s="53">
        <f>Bil!C25</f>
        <v>14</v>
      </c>
      <c r="C997" s="53">
        <f>Bil!D25</f>
        <v>51149582</v>
      </c>
      <c r="D997" s="53">
        <f>Bil!E25</f>
        <v>47739458</v>
      </c>
      <c r="E997" s="53">
        <v>0</v>
      </c>
      <c r="F997" s="53">
        <v>0</v>
      </c>
      <c r="G997" s="54">
        <f t="shared" si="38"/>
        <v>2052798.9720000001</v>
      </c>
      <c r="H997" s="54">
        <f t="shared" si="35"/>
        <v>0</v>
      </c>
      <c r="I997" s="55">
        <v>0</v>
      </c>
    </row>
    <row r="998" spans="1:9" x14ac:dyDescent="0.2">
      <c r="A998" s="52">
        <v>152</v>
      </c>
      <c r="B998" s="53">
        <f>Bil!C26</f>
        <v>15</v>
      </c>
      <c r="C998" s="53">
        <f>Bil!D26</f>
        <v>60206223</v>
      </c>
      <c r="D998" s="53">
        <f>Bil!E26</f>
        <v>61582061</v>
      </c>
      <c r="E998" s="53">
        <v>0</v>
      </c>
      <c r="F998" s="53">
        <v>0</v>
      </c>
      <c r="G998" s="54">
        <f t="shared" si="38"/>
        <v>2750555.1749999998</v>
      </c>
      <c r="H998" s="54">
        <f t="shared" si="35"/>
        <v>0</v>
      </c>
      <c r="I998" s="55">
        <v>0</v>
      </c>
    </row>
    <row r="999" spans="1:9" x14ac:dyDescent="0.2">
      <c r="A999" s="52">
        <v>152</v>
      </c>
      <c r="B999" s="53">
        <f>Bil!C27</f>
        <v>16</v>
      </c>
      <c r="C999" s="53">
        <f>Bil!D27</f>
        <v>2983863</v>
      </c>
      <c r="D999" s="53">
        <f>Bil!E27</f>
        <v>3558183</v>
      </c>
      <c r="E999" s="53">
        <v>0</v>
      </c>
      <c r="F999" s="53">
        <v>0</v>
      </c>
      <c r="G999" s="54">
        <f t="shared" si="38"/>
        <v>161603.66399999999</v>
      </c>
      <c r="H999" s="54">
        <f t="shared" si="35"/>
        <v>0</v>
      </c>
      <c r="I999" s="55">
        <v>0</v>
      </c>
    </row>
    <row r="1000" spans="1:9" x14ac:dyDescent="0.2">
      <c r="A1000" s="52">
        <v>152</v>
      </c>
      <c r="B1000" s="53">
        <f>Bil!C28</f>
        <v>17</v>
      </c>
      <c r="C1000" s="53">
        <f>Bil!D28</f>
        <v>11183637</v>
      </c>
      <c r="D1000" s="53">
        <f>Bil!E28</f>
        <v>11415527</v>
      </c>
      <c r="E1000" s="53">
        <v>0</v>
      </c>
      <c r="F1000" s="53">
        <v>0</v>
      </c>
      <c r="G1000" s="54">
        <f t="shared" si="38"/>
        <v>578249.74699999997</v>
      </c>
      <c r="H1000" s="54">
        <f t="shared" si="35"/>
        <v>0</v>
      </c>
      <c r="I1000" s="55">
        <v>0</v>
      </c>
    </row>
    <row r="1001" spans="1:9" x14ac:dyDescent="0.2">
      <c r="A1001" s="52">
        <v>152</v>
      </c>
      <c r="B1001" s="53">
        <f>Bil!C29</f>
        <v>18</v>
      </c>
      <c r="C1001" s="53">
        <f>Bil!D29</f>
        <v>139754797</v>
      </c>
      <c r="D1001" s="53">
        <f>Bil!E29</f>
        <v>146411503</v>
      </c>
      <c r="E1001" s="53">
        <v>0</v>
      </c>
      <c r="F1001" s="53">
        <v>0</v>
      </c>
      <c r="G1001" s="54">
        <f t="shared" si="38"/>
        <v>7786400.4539999999</v>
      </c>
      <c r="H1001" s="54">
        <f t="shared" si="35"/>
        <v>0</v>
      </c>
      <c r="I1001" s="55">
        <v>0</v>
      </c>
    </row>
    <row r="1002" spans="1:9" x14ac:dyDescent="0.2">
      <c r="A1002" s="52">
        <v>152</v>
      </c>
      <c r="B1002" s="53">
        <f>Bil!C30</f>
        <v>19</v>
      </c>
      <c r="C1002" s="53">
        <f>Bil!D30</f>
        <v>3869027</v>
      </c>
      <c r="D1002" s="53">
        <f>Bil!E30</f>
        <v>3860173</v>
      </c>
      <c r="E1002" s="53">
        <v>0</v>
      </c>
      <c r="F1002" s="53">
        <v>0</v>
      </c>
      <c r="G1002" s="54">
        <f t="shared" si="38"/>
        <v>220198.087</v>
      </c>
      <c r="H1002" s="54">
        <f t="shared" si="35"/>
        <v>0</v>
      </c>
      <c r="I1002" s="55">
        <v>0</v>
      </c>
    </row>
    <row r="1003" spans="1:9" x14ac:dyDescent="0.2">
      <c r="A1003" s="52">
        <v>152</v>
      </c>
      <c r="B1003" s="53">
        <f>Bil!C31</f>
        <v>20</v>
      </c>
      <c r="C1003" s="53">
        <f>Bil!D31</f>
        <v>2117080</v>
      </c>
      <c r="D1003" s="53">
        <f>Bil!E31</f>
        <v>2418716</v>
      </c>
      <c r="E1003" s="53">
        <v>0</v>
      </c>
      <c r="F1003" s="53">
        <v>0</v>
      </c>
      <c r="G1003" s="54">
        <f t="shared" si="38"/>
        <v>139090.23999999999</v>
      </c>
      <c r="H1003" s="54">
        <f t="shared" si="35"/>
        <v>0</v>
      </c>
      <c r="I1003" s="55">
        <v>0</v>
      </c>
    </row>
    <row r="1004" spans="1:9" x14ac:dyDescent="0.2">
      <c r="A1004" s="52">
        <v>152</v>
      </c>
      <c r="B1004" s="53">
        <f>Bil!C32</f>
        <v>21</v>
      </c>
      <c r="C1004" s="53">
        <f>Bil!D32</f>
        <v>37700246</v>
      </c>
      <c r="D1004" s="53">
        <f>Bil!E32</f>
        <v>39290455</v>
      </c>
      <c r="E1004" s="53">
        <v>0</v>
      </c>
      <c r="F1004" s="53">
        <v>0</v>
      </c>
      <c r="G1004" s="54">
        <f t="shared" si="38"/>
        <v>2441904.2760000001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206665291</v>
      </c>
      <c r="D1006" s="53">
        <f>Bil!E34</f>
        <v>220797160</v>
      </c>
      <c r="E1006" s="53">
        <v>0</v>
      </c>
      <c r="F1006" s="53">
        <v>0</v>
      </c>
      <c r="G1006" s="54">
        <f t="shared" si="38"/>
        <v>14909971.052999999</v>
      </c>
      <c r="H1006" s="54">
        <f t="shared" si="35"/>
        <v>0</v>
      </c>
      <c r="I1006" s="55">
        <v>0</v>
      </c>
    </row>
    <row r="1007" spans="1:9" x14ac:dyDescent="0.2">
      <c r="A1007" s="52">
        <v>152</v>
      </c>
      <c r="B1007" s="53">
        <f>Bil!C35</f>
        <v>24</v>
      </c>
      <c r="C1007" s="53">
        <f>Bil!D35</f>
        <v>6632855</v>
      </c>
      <c r="D1007" s="53">
        <f>Bil!E35</f>
        <v>5498607</v>
      </c>
      <c r="E1007" s="53">
        <v>0</v>
      </c>
      <c r="F1007" s="53">
        <v>0</v>
      </c>
      <c r="G1007" s="54">
        <f t="shared" si="38"/>
        <v>423121.65599999996</v>
      </c>
      <c r="H1007" s="54">
        <f t="shared" si="35"/>
        <v>0</v>
      </c>
      <c r="I1007" s="55">
        <v>0</v>
      </c>
    </row>
    <row r="1008" spans="1:9" x14ac:dyDescent="0.2">
      <c r="A1008" s="52">
        <v>152</v>
      </c>
      <c r="B1008" s="53">
        <f>Bil!C36</f>
        <v>25</v>
      </c>
      <c r="C1008" s="53">
        <f>Bil!D36</f>
        <v>18649215</v>
      </c>
      <c r="D1008" s="53">
        <f>Bil!E36</f>
        <v>19507936</v>
      </c>
      <c r="E1008" s="53">
        <v>0</v>
      </c>
      <c r="F1008" s="53">
        <v>0</v>
      </c>
      <c r="G1008" s="54">
        <f t="shared" si="38"/>
        <v>1441627.175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14000</v>
      </c>
      <c r="D1010" s="53">
        <f>Bil!E38</f>
        <v>28788</v>
      </c>
      <c r="E1010" s="53">
        <v>0</v>
      </c>
      <c r="F1010" s="53">
        <v>0</v>
      </c>
      <c r="G1010" s="54">
        <f t="shared" si="38"/>
        <v>1932.5519999999999</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12030360</v>
      </c>
      <c r="D1012" s="53">
        <f>Bil!E40</f>
        <v>14038117</v>
      </c>
      <c r="E1012" s="53">
        <v>0</v>
      </c>
      <c r="F1012" s="53">
        <v>0</v>
      </c>
      <c r="G1012" s="54">
        <f t="shared" si="38"/>
        <v>1163091.226</v>
      </c>
      <c r="H1012" s="54">
        <f t="shared" si="35"/>
        <v>0</v>
      </c>
      <c r="I1012" s="55">
        <v>0</v>
      </c>
    </row>
    <row r="1013" spans="1:9" x14ac:dyDescent="0.2">
      <c r="A1013" s="52">
        <v>152</v>
      </c>
      <c r="B1013" s="53">
        <f>Bil!C41</f>
        <v>30</v>
      </c>
      <c r="C1013" s="53">
        <f>Bil!D41</f>
        <v>5268975</v>
      </c>
      <c r="D1013" s="53">
        <f>Bil!E41</f>
        <v>5093276</v>
      </c>
      <c r="E1013" s="53">
        <v>0</v>
      </c>
      <c r="F1013" s="53">
        <v>0</v>
      </c>
      <c r="G1013" s="54">
        <f t="shared" si="38"/>
        <v>463665.81</v>
      </c>
      <c r="H1013" s="54">
        <f t="shared" si="35"/>
        <v>0</v>
      </c>
      <c r="I1013" s="55">
        <v>0</v>
      </c>
    </row>
    <row r="1014" spans="1:9" x14ac:dyDescent="0.2">
      <c r="A1014" s="52">
        <v>152</v>
      </c>
      <c r="B1014" s="53">
        <f>Bil!C42</f>
        <v>31</v>
      </c>
      <c r="C1014" s="53">
        <f>Bil!D42</f>
        <v>7867708</v>
      </c>
      <c r="D1014" s="53">
        <f>Bil!E42</f>
        <v>8633018</v>
      </c>
      <c r="E1014" s="53">
        <v>0</v>
      </c>
      <c r="F1014" s="53">
        <v>0</v>
      </c>
      <c r="G1014" s="54">
        <f t="shared" si="38"/>
        <v>779146.06400000001</v>
      </c>
      <c r="H1014" s="54">
        <f t="shared" si="35"/>
        <v>0</v>
      </c>
      <c r="I1014" s="55">
        <v>0</v>
      </c>
    </row>
    <row r="1015" spans="1:9" x14ac:dyDescent="0.2">
      <c r="A1015" s="52">
        <v>152</v>
      </c>
      <c r="B1015" s="53">
        <f>Bil!C43</f>
        <v>32</v>
      </c>
      <c r="C1015" s="53">
        <f>Bil!D43</f>
        <v>669727</v>
      </c>
      <c r="D1015" s="53">
        <f>Bil!E43</f>
        <v>667000</v>
      </c>
      <c r="E1015" s="53">
        <v>0</v>
      </c>
      <c r="F1015" s="53">
        <v>0</v>
      </c>
      <c r="G1015" s="54">
        <f t="shared" si="38"/>
        <v>64119.263999999996</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3268460</v>
      </c>
      <c r="D1018" s="53">
        <f>Bil!E46</f>
        <v>4206742</v>
      </c>
      <c r="E1018" s="53">
        <v>0</v>
      </c>
      <c r="F1018" s="53">
        <v>0</v>
      </c>
      <c r="G1018" s="54">
        <f t="shared" si="38"/>
        <v>408868.04000000004</v>
      </c>
      <c r="H1018" s="54">
        <f t="shared" si="35"/>
        <v>0</v>
      </c>
      <c r="I1018" s="55">
        <v>0</v>
      </c>
    </row>
    <row r="1019" spans="1:9" x14ac:dyDescent="0.2">
      <c r="A1019" s="52">
        <v>152</v>
      </c>
      <c r="B1019" s="53">
        <f>Bil!C47</f>
        <v>36</v>
      </c>
      <c r="C1019" s="53">
        <f>Bil!D47</f>
        <v>163170</v>
      </c>
      <c r="D1019" s="53">
        <f>Bil!E47</f>
        <v>121178</v>
      </c>
      <c r="E1019" s="53">
        <v>0</v>
      </c>
      <c r="F1019" s="53">
        <v>0</v>
      </c>
      <c r="G1019" s="54">
        <f t="shared" si="38"/>
        <v>14598.935999999998</v>
      </c>
      <c r="H1019" s="54">
        <f t="shared" si="35"/>
        <v>0</v>
      </c>
      <c r="I1019" s="55">
        <v>0</v>
      </c>
    </row>
    <row r="1020" spans="1:9" x14ac:dyDescent="0.2">
      <c r="A1020" s="52">
        <v>152</v>
      </c>
      <c r="B1020" s="53">
        <f>Bil!C48</f>
        <v>37</v>
      </c>
      <c r="C1020" s="53">
        <f>Bil!D48</f>
        <v>166823</v>
      </c>
      <c r="D1020" s="53">
        <f>Bil!E48</f>
        <v>156394</v>
      </c>
      <c r="E1020" s="53">
        <v>0</v>
      </c>
      <c r="F1020" s="53">
        <v>0</v>
      </c>
      <c r="G1020" s="54">
        <f t="shared" si="38"/>
        <v>17745.607</v>
      </c>
      <c r="H1020" s="54">
        <f t="shared" si="35"/>
        <v>0</v>
      </c>
      <c r="I1020" s="55">
        <v>0</v>
      </c>
    </row>
    <row r="1021" spans="1:9" x14ac:dyDescent="0.2">
      <c r="A1021" s="52">
        <v>152</v>
      </c>
      <c r="B1021" s="53">
        <f>Bil!C49</f>
        <v>38</v>
      </c>
      <c r="C1021" s="53">
        <f>Bil!D49</f>
        <v>139070</v>
      </c>
      <c r="D1021" s="53">
        <f>Bil!E49</f>
        <v>115450</v>
      </c>
      <c r="E1021" s="53">
        <v>0</v>
      </c>
      <c r="F1021" s="53">
        <v>0</v>
      </c>
      <c r="G1021" s="54">
        <f t="shared" si="38"/>
        <v>14058.859999999999</v>
      </c>
      <c r="H1021" s="54">
        <f t="shared" si="35"/>
        <v>0</v>
      </c>
      <c r="I1021" s="55">
        <v>0</v>
      </c>
    </row>
    <row r="1022" spans="1:9" x14ac:dyDescent="0.2">
      <c r="A1022" s="52">
        <v>152</v>
      </c>
      <c r="B1022" s="53">
        <f>Bil!C50</f>
        <v>39</v>
      </c>
      <c r="C1022" s="53">
        <f>Bil!D50</f>
        <v>142723</v>
      </c>
      <c r="D1022" s="53">
        <f>Bil!E50</f>
        <v>150666</v>
      </c>
      <c r="E1022" s="53">
        <v>0</v>
      </c>
      <c r="F1022" s="53">
        <v>0</v>
      </c>
      <c r="G1022" s="54">
        <f t="shared" si="38"/>
        <v>17318.145</v>
      </c>
      <c r="H1022" s="54">
        <f t="shared" si="35"/>
        <v>0</v>
      </c>
      <c r="I1022" s="55">
        <v>0</v>
      </c>
    </row>
    <row r="1023" spans="1:9" x14ac:dyDescent="0.2">
      <c r="A1023" s="52">
        <v>152</v>
      </c>
      <c r="B1023" s="53">
        <f>Bil!C51</f>
        <v>40</v>
      </c>
      <c r="C1023" s="53">
        <f>Bil!D51</f>
        <v>9124796</v>
      </c>
      <c r="D1023" s="53">
        <f>Bil!E51</f>
        <v>9130601</v>
      </c>
      <c r="E1023" s="53">
        <v>0</v>
      </c>
      <c r="F1023" s="53">
        <v>0</v>
      </c>
      <c r="G1023" s="54">
        <f t="shared" si="38"/>
        <v>1095439.92</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5667035</v>
      </c>
      <c r="D1025" s="53">
        <f>Bil!E53</f>
        <v>5651984</v>
      </c>
      <c r="E1025" s="53">
        <v>0</v>
      </c>
      <c r="F1025" s="53">
        <v>0</v>
      </c>
      <c r="G1025" s="54">
        <f t="shared" si="38"/>
        <v>712782.12600000005</v>
      </c>
      <c r="H1025" s="54">
        <f t="shared" si="35"/>
        <v>0</v>
      </c>
      <c r="I1025" s="55">
        <v>0</v>
      </c>
    </row>
    <row r="1026" spans="1:9" x14ac:dyDescent="0.2">
      <c r="A1026" s="52">
        <v>152</v>
      </c>
      <c r="B1026" s="53">
        <f>Bil!C54</f>
        <v>43</v>
      </c>
      <c r="C1026" s="53">
        <f>Bil!D54</f>
        <v>1356</v>
      </c>
      <c r="D1026" s="53">
        <f>Bil!E54</f>
        <v>1356</v>
      </c>
      <c r="E1026" s="53">
        <v>0</v>
      </c>
      <c r="F1026" s="53">
        <v>0</v>
      </c>
      <c r="G1026" s="54">
        <f t="shared" si="38"/>
        <v>174.92399999999998</v>
      </c>
      <c r="H1026" s="54">
        <f t="shared" si="35"/>
        <v>0</v>
      </c>
      <c r="I1026" s="55">
        <v>0</v>
      </c>
    </row>
    <row r="1027" spans="1:9" x14ac:dyDescent="0.2">
      <c r="A1027" s="52">
        <v>152</v>
      </c>
      <c r="B1027" s="53">
        <f>Bil!C55</f>
        <v>44</v>
      </c>
      <c r="C1027" s="53">
        <f>Bil!D55</f>
        <v>4230120</v>
      </c>
      <c r="D1027" s="53">
        <f>Bil!E55</f>
        <v>4230120</v>
      </c>
      <c r="E1027" s="53">
        <v>0</v>
      </c>
      <c r="F1027" s="53">
        <v>0</v>
      </c>
      <c r="G1027" s="54">
        <f t="shared" si="38"/>
        <v>558375.84</v>
      </c>
      <c r="H1027" s="54">
        <f t="shared" si="35"/>
        <v>0</v>
      </c>
      <c r="I1027" s="55">
        <v>0</v>
      </c>
    </row>
    <row r="1028" spans="1:9" x14ac:dyDescent="0.2">
      <c r="A1028" s="52">
        <v>152</v>
      </c>
      <c r="B1028" s="53">
        <f>Bil!C56</f>
        <v>45</v>
      </c>
      <c r="C1028" s="53">
        <f>Bil!D56</f>
        <v>773715</v>
      </c>
      <c r="D1028" s="53">
        <f>Bil!E56</f>
        <v>752859</v>
      </c>
      <c r="E1028" s="53">
        <v>0</v>
      </c>
      <c r="F1028" s="53">
        <v>0</v>
      </c>
      <c r="G1028" s="54">
        <f t="shared" si="38"/>
        <v>102574.48499999999</v>
      </c>
      <c r="H1028" s="54">
        <f t="shared" si="35"/>
        <v>0</v>
      </c>
      <c r="I1028" s="55">
        <v>0</v>
      </c>
    </row>
    <row r="1029" spans="1:9" x14ac:dyDescent="0.2">
      <c r="A1029" s="52">
        <v>152</v>
      </c>
      <c r="B1029" s="53">
        <f>Bil!C57</f>
        <v>46</v>
      </c>
      <c r="C1029" s="53">
        <f>Bil!D57</f>
        <v>340300</v>
      </c>
      <c r="D1029" s="53">
        <f>Bil!E57</f>
        <v>340300</v>
      </c>
      <c r="E1029" s="53">
        <v>0</v>
      </c>
      <c r="F1029" s="53">
        <v>0</v>
      </c>
      <c r="G1029" s="54">
        <f t="shared" si="38"/>
        <v>46961.399999999994</v>
      </c>
      <c r="H1029" s="54">
        <f t="shared" si="35"/>
        <v>0</v>
      </c>
      <c r="I1029" s="55">
        <v>0</v>
      </c>
    </row>
    <row r="1030" spans="1:9" x14ac:dyDescent="0.2">
      <c r="A1030" s="52">
        <v>152</v>
      </c>
      <c r="B1030" s="53">
        <f>Bil!C58</f>
        <v>47</v>
      </c>
      <c r="C1030" s="53">
        <f>Bil!D58</f>
        <v>72237</v>
      </c>
      <c r="D1030" s="53">
        <f>Bil!E58</f>
        <v>34611</v>
      </c>
      <c r="E1030" s="53">
        <v>0</v>
      </c>
      <c r="F1030" s="53">
        <v>0</v>
      </c>
      <c r="G1030" s="54">
        <f t="shared" si="38"/>
        <v>6648.5730000000003</v>
      </c>
      <c r="H1030" s="54">
        <f t="shared" si="35"/>
        <v>0</v>
      </c>
      <c r="I1030" s="55">
        <v>0</v>
      </c>
    </row>
    <row r="1031" spans="1:9" x14ac:dyDescent="0.2">
      <c r="A1031" s="52">
        <v>152</v>
      </c>
      <c r="B1031" s="53">
        <f>Bil!C59</f>
        <v>48</v>
      </c>
      <c r="C1031" s="53">
        <f>Bil!D59</f>
        <v>69237</v>
      </c>
      <c r="D1031" s="53">
        <f>Bil!E59</f>
        <v>34611</v>
      </c>
      <c r="E1031" s="53">
        <v>0</v>
      </c>
      <c r="F1031" s="53">
        <v>0</v>
      </c>
      <c r="G1031" s="54">
        <f t="shared" si="38"/>
        <v>6646.0320000000002</v>
      </c>
      <c r="H1031" s="54">
        <f t="shared" si="35"/>
        <v>0</v>
      </c>
      <c r="I1031" s="55">
        <v>0</v>
      </c>
    </row>
    <row r="1032" spans="1:9" x14ac:dyDescent="0.2">
      <c r="A1032" s="52">
        <v>152</v>
      </c>
      <c r="B1032" s="53">
        <f>Bil!C60</f>
        <v>49</v>
      </c>
      <c r="C1032" s="53">
        <f>Bil!D60</f>
        <v>17240063</v>
      </c>
      <c r="D1032" s="53">
        <f>Bil!E60</f>
        <v>17594820</v>
      </c>
      <c r="E1032" s="53">
        <v>0</v>
      </c>
      <c r="F1032" s="53">
        <v>0</v>
      </c>
      <c r="G1032" s="54">
        <f t="shared" si="38"/>
        <v>2569055.4470000002</v>
      </c>
      <c r="H1032" s="54">
        <f t="shared" si="35"/>
        <v>0</v>
      </c>
      <c r="I1032" s="55">
        <v>0</v>
      </c>
    </row>
    <row r="1033" spans="1:9" x14ac:dyDescent="0.2">
      <c r="A1033" s="52">
        <v>152</v>
      </c>
      <c r="B1033" s="53">
        <f>Bil!C61</f>
        <v>50</v>
      </c>
      <c r="C1033" s="53">
        <f>Bil!D61</f>
        <v>17237063</v>
      </c>
      <c r="D1033" s="53">
        <f>Bil!E61</f>
        <v>17594820</v>
      </c>
      <c r="E1033" s="53">
        <v>0</v>
      </c>
      <c r="F1033" s="53">
        <v>0</v>
      </c>
      <c r="G1033" s="54">
        <f t="shared" si="38"/>
        <v>2621335.15</v>
      </c>
      <c r="H1033" s="54">
        <f t="shared" ref="H1033:H1097" si="39">ABS(C1033-ROUND(C1033,0))+ABS(D1033-ROUND(D1033,0))</f>
        <v>0</v>
      </c>
      <c r="I1033" s="55">
        <v>0</v>
      </c>
    </row>
    <row r="1034" spans="1:9" x14ac:dyDescent="0.2">
      <c r="A1034" s="52">
        <v>152</v>
      </c>
      <c r="B1034" s="53">
        <f>Bil!C62</f>
        <v>51</v>
      </c>
      <c r="C1034" s="53">
        <f>Bil!D62</f>
        <v>12567884</v>
      </c>
      <c r="D1034" s="53">
        <f>Bil!E62</f>
        <v>17208773</v>
      </c>
      <c r="E1034" s="53">
        <v>0</v>
      </c>
      <c r="F1034" s="53">
        <v>0</v>
      </c>
      <c r="G1034" s="54">
        <f t="shared" si="38"/>
        <v>2396256.9299999997</v>
      </c>
      <c r="H1034" s="54">
        <f t="shared" si="39"/>
        <v>0</v>
      </c>
      <c r="I1034" s="55">
        <v>0</v>
      </c>
    </row>
    <row r="1035" spans="1:9" x14ac:dyDescent="0.2">
      <c r="A1035" s="52">
        <v>152</v>
      </c>
      <c r="B1035" s="53">
        <f>Bil!C63</f>
        <v>52</v>
      </c>
      <c r="C1035" s="53">
        <f>Bil!D63</f>
        <v>12526034</v>
      </c>
      <c r="D1035" s="53">
        <f>Bil!E63</f>
        <v>16894773</v>
      </c>
      <c r="E1035" s="53">
        <v>0</v>
      </c>
      <c r="F1035" s="53">
        <v>0</v>
      </c>
      <c r="G1035" s="54">
        <f t="shared" si="38"/>
        <v>2408410.16</v>
      </c>
      <c r="H1035" s="54">
        <f t="shared" si="39"/>
        <v>0</v>
      </c>
      <c r="I1035" s="55">
        <v>0</v>
      </c>
    </row>
    <row r="1036" spans="1:9" x14ac:dyDescent="0.2">
      <c r="A1036" s="52">
        <v>152</v>
      </c>
      <c r="B1036" s="53">
        <f>Bil!C64</f>
        <v>53</v>
      </c>
      <c r="C1036" s="53">
        <f>Bil!D64</f>
        <v>0</v>
      </c>
      <c r="D1036" s="53">
        <f>Bil!E64</f>
        <v>238500</v>
      </c>
      <c r="E1036" s="53">
        <v>0</v>
      </c>
      <c r="F1036" s="53">
        <v>0</v>
      </c>
      <c r="G1036" s="54">
        <f t="shared" si="38"/>
        <v>25281</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41850</v>
      </c>
      <c r="D1038" s="53">
        <f>Bil!E66</f>
        <v>75500</v>
      </c>
      <c r="E1038" s="53">
        <v>0</v>
      </c>
      <c r="F1038" s="53">
        <v>0</v>
      </c>
      <c r="G1038" s="54">
        <f t="shared" si="38"/>
        <v>10606.75</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6858685</v>
      </c>
      <c r="D1041" s="53">
        <f>Bil!E69</f>
        <v>7715099</v>
      </c>
      <c r="E1041" s="53">
        <v>0</v>
      </c>
      <c r="F1041" s="53">
        <v>0</v>
      </c>
      <c r="G1041" s="54">
        <f t="shared" si="38"/>
        <v>1292755.2140000002</v>
      </c>
      <c r="H1041" s="54">
        <f t="shared" si="39"/>
        <v>0</v>
      </c>
      <c r="I1041" s="55">
        <v>0</v>
      </c>
    </row>
    <row r="1042" spans="1:9" x14ac:dyDescent="0.2">
      <c r="A1042" s="52">
        <v>152</v>
      </c>
      <c r="B1042" s="53">
        <f>Bil!C70</f>
        <v>59</v>
      </c>
      <c r="C1042" s="53">
        <f>Bil!D70</f>
        <v>6856687</v>
      </c>
      <c r="D1042" s="53">
        <f>Bil!E70</f>
        <v>7704066</v>
      </c>
      <c r="E1042" s="53">
        <v>0</v>
      </c>
      <c r="F1042" s="53">
        <v>0</v>
      </c>
      <c r="G1042" s="54">
        <f t="shared" si="38"/>
        <v>1313624.321</v>
      </c>
      <c r="H1042" s="54">
        <f t="shared" si="39"/>
        <v>0</v>
      </c>
      <c r="I1042" s="55">
        <v>0</v>
      </c>
    </row>
    <row r="1043" spans="1:9" x14ac:dyDescent="0.2">
      <c r="A1043" s="52">
        <v>152</v>
      </c>
      <c r="B1043" s="53">
        <f>Bil!C71</f>
        <v>60</v>
      </c>
      <c r="C1043" s="53">
        <f>Bil!D71</f>
        <v>1998</v>
      </c>
      <c r="D1043" s="53">
        <f>Bil!E71</f>
        <v>11033</v>
      </c>
      <c r="E1043" s="53">
        <v>0</v>
      </c>
      <c r="F1043" s="53">
        <v>0</v>
      </c>
      <c r="G1043" s="54">
        <f t="shared" si="38"/>
        <v>1443.8400000000001</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82951301</v>
      </c>
      <c r="D1046" s="53">
        <f>Bil!E74</f>
        <v>106225948</v>
      </c>
      <c r="E1046" s="53">
        <v>0</v>
      </c>
      <c r="F1046" s="53">
        <v>0</v>
      </c>
      <c r="G1046" s="54">
        <f t="shared" si="38"/>
        <v>18610401.411000002</v>
      </c>
      <c r="H1046" s="54">
        <f t="shared" si="39"/>
        <v>0</v>
      </c>
      <c r="I1046" s="55">
        <v>0</v>
      </c>
    </row>
    <row r="1047" spans="1:9" x14ac:dyDescent="0.2">
      <c r="A1047" s="52">
        <v>152</v>
      </c>
      <c r="B1047" s="53">
        <f>Bil!C75</f>
        <v>64</v>
      </c>
      <c r="C1047" s="53">
        <f>Bil!D75</f>
        <v>56315185</v>
      </c>
      <c r="D1047" s="53">
        <f>Bil!E75</f>
        <v>73487923</v>
      </c>
      <c r="E1047" s="53">
        <v>0</v>
      </c>
      <c r="F1047" s="53">
        <v>0</v>
      </c>
      <c r="G1047" s="54">
        <f t="shared" si="38"/>
        <v>13010625.983999999</v>
      </c>
      <c r="H1047" s="54">
        <f t="shared" si="39"/>
        <v>0</v>
      </c>
      <c r="I1047" s="55">
        <v>0</v>
      </c>
    </row>
    <row r="1048" spans="1:9" x14ac:dyDescent="0.2">
      <c r="A1048" s="52">
        <v>152</v>
      </c>
      <c r="B1048" s="53">
        <f>Bil!C76</f>
        <v>65</v>
      </c>
      <c r="C1048" s="53">
        <f>Bil!D76</f>
        <v>56315185</v>
      </c>
      <c r="D1048" s="53">
        <f>Bil!E76</f>
        <v>73487923</v>
      </c>
      <c r="E1048" s="53">
        <v>0</v>
      </c>
      <c r="F1048" s="53">
        <v>0</v>
      </c>
      <c r="G1048" s="54">
        <f t="shared" ref="G1048:G1112" si="40">B1048/1000*C1048+B1048/500*D1048</f>
        <v>13213917.015000001</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56311538</v>
      </c>
      <c r="D1050" s="53">
        <f>Bil!E78</f>
        <v>73486141</v>
      </c>
      <c r="E1050" s="53">
        <v>0</v>
      </c>
      <c r="F1050" s="53">
        <v>0</v>
      </c>
      <c r="G1050" s="54">
        <f t="shared" si="40"/>
        <v>13620015.940000001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3647</v>
      </c>
      <c r="D1052" s="53">
        <f>Bil!E80</f>
        <v>1782</v>
      </c>
      <c r="E1052" s="53">
        <v>0</v>
      </c>
      <c r="F1052" s="53">
        <v>0</v>
      </c>
      <c r="G1052" s="54">
        <f t="shared" si="40"/>
        <v>497.55900000000008</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3169545</v>
      </c>
      <c r="D1056" s="53">
        <f>Bil!E84</f>
        <v>10977197</v>
      </c>
      <c r="E1056" s="53">
        <v>0</v>
      </c>
      <c r="F1056" s="53">
        <v>0</v>
      </c>
      <c r="G1056" s="54">
        <f t="shared" si="40"/>
        <v>1834047.5469999998</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16193</v>
      </c>
      <c r="D1061" s="53">
        <f>Bil!E89</f>
        <v>9003</v>
      </c>
      <c r="E1061" s="53">
        <v>0</v>
      </c>
      <c r="F1061" s="53">
        <v>0</v>
      </c>
      <c r="G1061" s="54">
        <f t="shared" si="40"/>
        <v>2667.5219999999999</v>
      </c>
      <c r="H1061" s="54">
        <f t="shared" si="39"/>
        <v>0</v>
      </c>
      <c r="I1061" s="55">
        <v>0</v>
      </c>
    </row>
    <row r="1062" spans="1:9" x14ac:dyDescent="0.2">
      <c r="A1062" s="52">
        <v>152</v>
      </c>
      <c r="B1062" s="53">
        <f>Bil!C90</f>
        <v>79</v>
      </c>
      <c r="C1062" s="53">
        <f>Bil!D90</f>
        <v>107181</v>
      </c>
      <c r="D1062" s="53">
        <f>Bil!E90</f>
        <v>166519</v>
      </c>
      <c r="E1062" s="53">
        <v>0</v>
      </c>
      <c r="F1062" s="53">
        <v>0</v>
      </c>
      <c r="G1062" s="54">
        <f t="shared" si="40"/>
        <v>34777.300999999999</v>
      </c>
      <c r="H1062" s="54">
        <f t="shared" si="39"/>
        <v>0</v>
      </c>
      <c r="I1062" s="55">
        <v>0</v>
      </c>
    </row>
    <row r="1063" spans="1:9" x14ac:dyDescent="0.2">
      <c r="A1063" s="52">
        <v>152</v>
      </c>
      <c r="B1063" s="53">
        <f>Bil!C91</f>
        <v>80</v>
      </c>
      <c r="C1063" s="53">
        <f>Bil!D91</f>
        <v>256</v>
      </c>
      <c r="D1063" s="53">
        <f>Bil!E91</f>
        <v>256</v>
      </c>
      <c r="E1063" s="53">
        <v>0</v>
      </c>
      <c r="F1063" s="53">
        <v>0</v>
      </c>
      <c r="G1063" s="54">
        <f>B1063/1000*C1063+B1063/500*D1063</f>
        <v>61.44</v>
      </c>
      <c r="H1063" s="54">
        <f>ABS(C1063-ROUND(C1063,0))+ABS(D1063-ROUND(D1063,0))</f>
        <v>0</v>
      </c>
      <c r="I1063" s="55">
        <v>0</v>
      </c>
    </row>
    <row r="1064" spans="1:9" x14ac:dyDescent="0.2">
      <c r="A1064" s="52">
        <v>152</v>
      </c>
      <c r="B1064" s="53">
        <f>Bil!C92</f>
        <v>81</v>
      </c>
      <c r="C1064" s="53">
        <f>Bil!D92</f>
        <v>3046427</v>
      </c>
      <c r="D1064" s="53">
        <f>Bil!E92</f>
        <v>10801931</v>
      </c>
      <c r="E1064" s="53">
        <v>0</v>
      </c>
      <c r="F1064" s="53">
        <v>0</v>
      </c>
      <c r="G1064" s="54">
        <f t="shared" si="40"/>
        <v>1996673.4090000002</v>
      </c>
      <c r="H1064" s="54">
        <f t="shared" si="39"/>
        <v>0</v>
      </c>
      <c r="I1064" s="55">
        <v>0</v>
      </c>
    </row>
    <row r="1065" spans="1:9" x14ac:dyDescent="0.2">
      <c r="A1065" s="52">
        <v>152</v>
      </c>
      <c r="B1065" s="53">
        <f>Bil!C93</f>
        <v>82</v>
      </c>
      <c r="C1065" s="53">
        <f>Bil!D93</f>
        <v>248602</v>
      </c>
      <c r="D1065" s="53">
        <f>Bil!E93</f>
        <v>223873</v>
      </c>
      <c r="E1065" s="53">
        <v>0</v>
      </c>
      <c r="F1065" s="53">
        <v>0</v>
      </c>
      <c r="G1065" s="54">
        <f t="shared" si="40"/>
        <v>57100.536</v>
      </c>
      <c r="H1065" s="54">
        <f t="shared" si="39"/>
        <v>0</v>
      </c>
      <c r="I1065" s="55">
        <v>0</v>
      </c>
    </row>
    <row r="1066" spans="1:9" x14ac:dyDescent="0.2">
      <c r="A1066" s="52">
        <v>152</v>
      </c>
      <c r="B1066" s="53">
        <f>Bil!C94</f>
        <v>83</v>
      </c>
      <c r="C1066" s="53">
        <f>Bil!D94</f>
        <v>248602</v>
      </c>
      <c r="D1066" s="53">
        <f>Bil!E94</f>
        <v>223873</v>
      </c>
      <c r="E1066" s="53">
        <v>0</v>
      </c>
      <c r="F1066" s="53">
        <v>0</v>
      </c>
      <c r="G1066" s="54">
        <f t="shared" si="40"/>
        <v>57796.884000000005</v>
      </c>
      <c r="H1066" s="54">
        <f t="shared" si="39"/>
        <v>0</v>
      </c>
      <c r="I1066" s="55">
        <v>0</v>
      </c>
    </row>
    <row r="1067" spans="1:9" x14ac:dyDescent="0.2">
      <c r="A1067" s="52">
        <v>152</v>
      </c>
      <c r="B1067" s="53">
        <f>Bil!C95</f>
        <v>84</v>
      </c>
      <c r="C1067" s="53">
        <f>Bil!D95</f>
        <v>161225</v>
      </c>
      <c r="D1067" s="53">
        <f>Bil!E95</f>
        <v>136496</v>
      </c>
      <c r="E1067" s="53">
        <v>0</v>
      </c>
      <c r="F1067" s="53">
        <v>0</v>
      </c>
      <c r="G1067" s="54">
        <f t="shared" si="40"/>
        <v>36474.228000000003</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87377</v>
      </c>
      <c r="D1076" s="53">
        <f>Bil!E104</f>
        <v>87377</v>
      </c>
      <c r="E1076" s="53">
        <v>0</v>
      </c>
      <c r="F1076" s="53">
        <v>0</v>
      </c>
      <c r="G1076" s="54">
        <f t="shared" si="40"/>
        <v>24378.182999999997</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4200181</v>
      </c>
      <c r="D1112" s="53">
        <f>Bil!E140</f>
        <v>4279601</v>
      </c>
      <c r="E1112" s="53">
        <v>0</v>
      </c>
      <c r="F1112" s="53">
        <v>0</v>
      </c>
      <c r="G1112" s="54">
        <f t="shared" si="40"/>
        <v>1645960.4070000001</v>
      </c>
      <c r="H1112" s="54">
        <f t="shared" si="41"/>
        <v>0</v>
      </c>
      <c r="I1112" s="55">
        <v>0</v>
      </c>
    </row>
    <row r="1113" spans="1:9" x14ac:dyDescent="0.2">
      <c r="A1113" s="52">
        <v>152</v>
      </c>
      <c r="B1113" s="53">
        <f>Bil!C141</f>
        <v>130</v>
      </c>
      <c r="C1113" s="53">
        <f>Bil!D141</f>
        <v>4200181</v>
      </c>
      <c r="D1113" s="53">
        <f>Bil!E141</f>
        <v>4279601</v>
      </c>
      <c r="E1113" s="53">
        <v>0</v>
      </c>
      <c r="F1113" s="53">
        <v>0</v>
      </c>
      <c r="G1113" s="54">
        <f t="shared" ref="G1113:G1183" si="42">B1113/1000*C1113+B1113/500*D1113</f>
        <v>1658719.79</v>
      </c>
      <c r="H1113" s="54">
        <f t="shared" si="41"/>
        <v>0</v>
      </c>
      <c r="I1113" s="55">
        <v>0</v>
      </c>
    </row>
    <row r="1114" spans="1:9" x14ac:dyDescent="0.2">
      <c r="A1114" s="52">
        <v>152</v>
      </c>
      <c r="B1114" s="53">
        <f>Bil!C142</f>
        <v>131</v>
      </c>
      <c r="C1114" s="53">
        <f>Bil!D142</f>
        <v>1333324</v>
      </c>
      <c r="D1114" s="53">
        <f>Bil!E142</f>
        <v>1412744</v>
      </c>
      <c r="E1114" s="53">
        <v>0</v>
      </c>
      <c r="F1114" s="53">
        <v>0</v>
      </c>
      <c r="G1114" s="54">
        <f t="shared" si="42"/>
        <v>544804.37199999997</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2797200</v>
      </c>
      <c r="D1117" s="53">
        <f>Bil!E145</f>
        <v>2797200</v>
      </c>
      <c r="E1117" s="53">
        <v>0</v>
      </c>
      <c r="F1117" s="53">
        <v>0</v>
      </c>
      <c r="G1117" s="54">
        <f t="shared" si="42"/>
        <v>1124474.4000000001</v>
      </c>
      <c r="H1117" s="54">
        <f t="shared" si="41"/>
        <v>0</v>
      </c>
      <c r="I1117" s="55">
        <v>0</v>
      </c>
    </row>
    <row r="1118" spans="1:9" x14ac:dyDescent="0.2">
      <c r="A1118" s="52">
        <v>152</v>
      </c>
      <c r="B1118" s="53">
        <f>Bil!C146</f>
        <v>135</v>
      </c>
      <c r="C1118" s="53">
        <f>Bil!D146</f>
        <v>68600</v>
      </c>
      <c r="D1118" s="53">
        <f>Bil!E146</f>
        <v>68600</v>
      </c>
      <c r="E1118" s="53">
        <v>0</v>
      </c>
      <c r="F1118" s="53">
        <v>0</v>
      </c>
      <c r="G1118" s="54">
        <f t="shared" si="42"/>
        <v>27783</v>
      </c>
      <c r="H1118" s="54">
        <f t="shared" si="41"/>
        <v>0</v>
      </c>
      <c r="I1118" s="55">
        <v>0</v>
      </c>
    </row>
    <row r="1119" spans="1:9" x14ac:dyDescent="0.2">
      <c r="A1119" s="52">
        <v>152</v>
      </c>
      <c r="B1119" s="53">
        <f>Bil!C147</f>
        <v>136</v>
      </c>
      <c r="C1119" s="53">
        <f>Bil!D147</f>
        <v>1057</v>
      </c>
      <c r="D1119" s="53">
        <f>Bil!E147</f>
        <v>1057</v>
      </c>
      <c r="E1119" s="53">
        <v>0</v>
      </c>
      <c r="F1119" s="53">
        <v>0</v>
      </c>
      <c r="G1119" s="54">
        <f t="shared" si="42"/>
        <v>431.25600000000003</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18067163</v>
      </c>
      <c r="D1124" s="53">
        <f>Bil!E152</f>
        <v>16699407</v>
      </c>
      <c r="E1124" s="53">
        <v>0</v>
      </c>
      <c r="F1124" s="53">
        <v>0</v>
      </c>
      <c r="G1124" s="54">
        <f t="shared" si="42"/>
        <v>7256702.7569999993</v>
      </c>
      <c r="H1124" s="54">
        <f t="shared" si="41"/>
        <v>0</v>
      </c>
      <c r="I1124" s="55">
        <v>0</v>
      </c>
    </row>
    <row r="1125" spans="1:9" x14ac:dyDescent="0.2">
      <c r="A1125" s="52">
        <v>152</v>
      </c>
      <c r="B1125" s="53">
        <f>Bil!C153</f>
        <v>142</v>
      </c>
      <c r="C1125" s="53">
        <f>Bil!D153</f>
        <v>155335</v>
      </c>
      <c r="D1125" s="53">
        <f>Bil!E153</f>
        <v>85662</v>
      </c>
      <c r="E1125" s="53">
        <v>0</v>
      </c>
      <c r="F1125" s="53">
        <v>0</v>
      </c>
      <c r="G1125" s="54">
        <f t="shared" si="42"/>
        <v>46385.577999999994</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408678</v>
      </c>
      <c r="D1127" s="53">
        <f>Bil!E155</f>
        <v>185753</v>
      </c>
      <c r="E1127" s="53">
        <v>0</v>
      </c>
      <c r="F1127" s="53">
        <v>0</v>
      </c>
      <c r="G1127" s="54">
        <f t="shared" si="42"/>
        <v>112346.49599999998</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78795</v>
      </c>
      <c r="D1130" s="53">
        <f>Bil!E158</f>
        <v>180150</v>
      </c>
      <c r="E1130" s="53">
        <v>0</v>
      </c>
      <c r="F1130" s="53">
        <v>0</v>
      </c>
      <c r="G1130" s="54">
        <f t="shared" si="42"/>
        <v>64546.964999999997</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1178</v>
      </c>
      <c r="D1132" s="53">
        <f>Bil!E160</f>
        <v>1178</v>
      </c>
      <c r="E1132" s="53">
        <v>0</v>
      </c>
      <c r="F1132" s="53">
        <v>0</v>
      </c>
      <c r="G1132" s="54">
        <f t="shared" si="42"/>
        <v>526.56600000000003</v>
      </c>
      <c r="H1132" s="54">
        <f t="shared" si="41"/>
        <v>0</v>
      </c>
      <c r="I1132" s="55">
        <v>0</v>
      </c>
    </row>
    <row r="1133" spans="1:9" x14ac:dyDescent="0.2">
      <c r="A1133" s="52">
        <v>152</v>
      </c>
      <c r="B1133" s="53">
        <f>Bil!C161</f>
        <v>150</v>
      </c>
      <c r="C1133" s="53">
        <f>Bil!D161</f>
        <v>4409</v>
      </c>
      <c r="D1133" s="53">
        <f>Bil!E161</f>
        <v>4409</v>
      </c>
      <c r="E1133" s="53">
        <v>0</v>
      </c>
      <c r="F1133" s="53">
        <v>0</v>
      </c>
      <c r="G1133" s="54">
        <f t="shared" si="42"/>
        <v>1984.0500000000002</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324296</v>
      </c>
      <c r="D1135" s="53">
        <f>Bil!E163</f>
        <v>16</v>
      </c>
      <c r="E1135" s="53">
        <v>0</v>
      </c>
      <c r="F1135" s="53">
        <v>0</v>
      </c>
      <c r="G1135" s="54">
        <f t="shared" si="42"/>
        <v>49297.856</v>
      </c>
      <c r="H1135" s="54">
        <f t="shared" si="41"/>
        <v>0</v>
      </c>
      <c r="I1135" s="55">
        <v>0</v>
      </c>
    </row>
    <row r="1136" spans="1:9" x14ac:dyDescent="0.2">
      <c r="A1136" s="52">
        <v>152</v>
      </c>
      <c r="B1136" s="53">
        <f>Bil!C164</f>
        <v>153</v>
      </c>
      <c r="C1136" s="53">
        <f>Bil!D164</f>
        <v>255839</v>
      </c>
      <c r="D1136" s="53">
        <f>Bil!E164</f>
        <v>264166</v>
      </c>
      <c r="E1136" s="53">
        <v>0</v>
      </c>
      <c r="F1136" s="53">
        <v>0</v>
      </c>
      <c r="G1136" s="54">
        <f t="shared" si="42"/>
        <v>119978.163</v>
      </c>
      <c r="H1136" s="54">
        <f t="shared" si="41"/>
        <v>0</v>
      </c>
      <c r="I1136" s="55">
        <v>0</v>
      </c>
    </row>
    <row r="1137" spans="1:9" x14ac:dyDescent="0.2">
      <c r="A1137" s="52">
        <v>152</v>
      </c>
      <c r="B1137" s="53">
        <f>Bil!C165</f>
        <v>154</v>
      </c>
      <c r="C1137" s="53">
        <f>Bil!D165</f>
        <v>1955343</v>
      </c>
      <c r="D1137" s="53">
        <f>Bil!E165</f>
        <v>2447372</v>
      </c>
      <c r="E1137" s="53">
        <v>0</v>
      </c>
      <c r="F1137" s="53">
        <v>0</v>
      </c>
      <c r="G1137" s="54">
        <f t="shared" si="42"/>
        <v>1054913.398</v>
      </c>
      <c r="H1137" s="54">
        <f t="shared" si="41"/>
        <v>0</v>
      </c>
      <c r="I1137" s="55">
        <v>0</v>
      </c>
    </row>
    <row r="1138" spans="1:9" x14ac:dyDescent="0.2">
      <c r="A1138" s="52">
        <v>152</v>
      </c>
      <c r="B1138" s="53">
        <f>Bil!C166</f>
        <v>155</v>
      </c>
      <c r="C1138" s="53">
        <f>Bil!D166</f>
        <v>3887888</v>
      </c>
      <c r="D1138" s="53">
        <f>Bil!E166</f>
        <v>3016372</v>
      </c>
      <c r="E1138" s="53">
        <v>0</v>
      </c>
      <c r="F1138" s="53">
        <v>0</v>
      </c>
      <c r="G1138" s="54">
        <f t="shared" si="42"/>
        <v>1537697.96</v>
      </c>
      <c r="H1138" s="54">
        <f t="shared" si="41"/>
        <v>0</v>
      </c>
      <c r="I1138" s="55">
        <v>0</v>
      </c>
    </row>
    <row r="1139" spans="1:9" x14ac:dyDescent="0.2">
      <c r="A1139" s="52">
        <v>152</v>
      </c>
      <c r="B1139" s="53">
        <f>Bil!C167</f>
        <v>156</v>
      </c>
      <c r="C1139" s="53">
        <f>Bil!D167</f>
        <v>12747029</v>
      </c>
      <c r="D1139" s="53">
        <f>Bil!E167</f>
        <v>11870672</v>
      </c>
      <c r="E1139" s="53">
        <v>0</v>
      </c>
      <c r="F1139" s="53">
        <v>0</v>
      </c>
      <c r="G1139" s="54">
        <f t="shared" si="42"/>
        <v>5692186.1880000001</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1342949</v>
      </c>
      <c r="D1141" s="53">
        <f>Bil!E169</f>
        <v>1170590</v>
      </c>
      <c r="E1141" s="53">
        <v>0</v>
      </c>
      <c r="F1141" s="53">
        <v>0</v>
      </c>
      <c r="G1141" s="54">
        <f t="shared" si="42"/>
        <v>582092.38199999998</v>
      </c>
      <c r="H1141" s="54">
        <f t="shared" si="41"/>
        <v>0</v>
      </c>
      <c r="I1141" s="55">
        <v>0</v>
      </c>
    </row>
    <row r="1142" spans="1:9" x14ac:dyDescent="0.2">
      <c r="A1142" s="52">
        <v>152</v>
      </c>
      <c r="B1142" s="53">
        <f>Bil!C170</f>
        <v>159</v>
      </c>
      <c r="C1142" s="53">
        <f>Bil!D170</f>
        <v>604744</v>
      </c>
      <c r="D1142" s="53">
        <f>Bil!E170</f>
        <v>530557</v>
      </c>
      <c r="E1142" s="53">
        <v>0</v>
      </c>
      <c r="F1142" s="53">
        <v>0</v>
      </c>
      <c r="G1142" s="54">
        <f t="shared" si="42"/>
        <v>264871.42200000002</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604744</v>
      </c>
      <c r="D1144" s="53">
        <f>Bil!E172</f>
        <v>530557</v>
      </c>
      <c r="E1144" s="53">
        <v>0</v>
      </c>
      <c r="F1144" s="53">
        <v>0</v>
      </c>
      <c r="G1144" s="54">
        <f>B1144/1000*C1144+B1144/500*D1144</f>
        <v>268203.13799999998</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345881</v>
      </c>
      <c r="D1148" s="53">
        <f>Bil!E176</f>
        <v>27390</v>
      </c>
      <c r="E1148" s="53">
        <v>0</v>
      </c>
      <c r="F1148" s="53">
        <v>0</v>
      </c>
      <c r="G1148" s="54">
        <f t="shared" si="42"/>
        <v>66109.065000000002</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27390</v>
      </c>
      <c r="D1150" s="53">
        <f>Bil!E178</f>
        <v>27390</v>
      </c>
      <c r="E1150" s="53">
        <v>0</v>
      </c>
      <c r="F1150" s="53">
        <v>0</v>
      </c>
      <c r="G1150" s="54">
        <f t="shared" si="42"/>
        <v>13722.39</v>
      </c>
      <c r="H1150" s="54">
        <f t="shared" si="41"/>
        <v>0</v>
      </c>
      <c r="I1150" s="55">
        <v>0</v>
      </c>
    </row>
    <row r="1151" spans="1:9" x14ac:dyDescent="0.2">
      <c r="A1151" s="52">
        <v>152</v>
      </c>
      <c r="B1151" s="53">
        <f>Bil!C179</f>
        <v>168</v>
      </c>
      <c r="C1151" s="53">
        <f>Bil!D179</f>
        <v>318491</v>
      </c>
      <c r="D1151" s="53">
        <f>Bil!E179</f>
        <v>0</v>
      </c>
      <c r="E1151" s="53">
        <v>0</v>
      </c>
      <c r="F1151" s="53">
        <v>0</v>
      </c>
      <c r="G1151" s="54">
        <f t="shared" si="42"/>
        <v>53506.488000000005</v>
      </c>
      <c r="H1151" s="54">
        <f t="shared" si="41"/>
        <v>0</v>
      </c>
      <c r="I1151" s="55">
        <v>0</v>
      </c>
    </row>
    <row r="1152" spans="1:9" x14ac:dyDescent="0.2">
      <c r="A1152" s="52">
        <v>152</v>
      </c>
      <c r="B1152" s="53">
        <f>Bil!C180</f>
        <v>169</v>
      </c>
      <c r="C1152" s="53">
        <f>Bil!D180</f>
        <v>656590547</v>
      </c>
      <c r="D1152" s="53">
        <f>Bil!E180</f>
        <v>747612271</v>
      </c>
      <c r="E1152" s="53">
        <v>0</v>
      </c>
      <c r="F1152" s="53">
        <v>0</v>
      </c>
      <c r="G1152" s="54">
        <f t="shared" si="42"/>
        <v>363656750.04100001</v>
      </c>
      <c r="H1152" s="54">
        <f t="shared" si="41"/>
        <v>0</v>
      </c>
      <c r="I1152" s="55">
        <v>0</v>
      </c>
    </row>
    <row r="1153" spans="1:9" x14ac:dyDescent="0.2">
      <c r="A1153" s="52">
        <v>152</v>
      </c>
      <c r="B1153" s="53">
        <f>Bil!C181</f>
        <v>170</v>
      </c>
      <c r="C1153" s="53">
        <f>Bil!D181</f>
        <v>151477883</v>
      </c>
      <c r="D1153" s="53">
        <f>Bil!E181</f>
        <v>184985961</v>
      </c>
      <c r="E1153" s="53">
        <v>0</v>
      </c>
      <c r="F1153" s="53">
        <v>0</v>
      </c>
      <c r="G1153" s="54">
        <f t="shared" si="42"/>
        <v>88646466.850000009</v>
      </c>
      <c r="H1153" s="54">
        <f t="shared" si="41"/>
        <v>0</v>
      </c>
      <c r="I1153" s="55">
        <v>0</v>
      </c>
    </row>
    <row r="1154" spans="1:9" x14ac:dyDescent="0.2">
      <c r="A1154" s="52">
        <v>152</v>
      </c>
      <c r="B1154" s="53">
        <f>Bil!C182</f>
        <v>171</v>
      </c>
      <c r="C1154" s="53">
        <f>Bil!D182</f>
        <v>113160582</v>
      </c>
      <c r="D1154" s="53">
        <f>Bil!E182</f>
        <v>125889740</v>
      </c>
      <c r="E1154" s="53">
        <v>0</v>
      </c>
      <c r="F1154" s="53">
        <v>0</v>
      </c>
      <c r="G1154" s="54">
        <f t="shared" si="42"/>
        <v>62404750.602000006</v>
      </c>
      <c r="H1154" s="54">
        <f t="shared" si="41"/>
        <v>0</v>
      </c>
      <c r="I1154" s="55">
        <v>0</v>
      </c>
    </row>
    <row r="1155" spans="1:9" x14ac:dyDescent="0.2">
      <c r="A1155" s="52">
        <v>152</v>
      </c>
      <c r="B1155" s="53">
        <f>Bil!C183</f>
        <v>172</v>
      </c>
      <c r="C1155" s="53">
        <f>Bil!D183</f>
        <v>15302202</v>
      </c>
      <c r="D1155" s="53">
        <f>Bil!E183</f>
        <v>16403532</v>
      </c>
      <c r="E1155" s="53">
        <v>0</v>
      </c>
      <c r="F1155" s="53">
        <v>0</v>
      </c>
      <c r="G1155" s="54">
        <f t="shared" si="42"/>
        <v>8274793.7519999994</v>
      </c>
      <c r="H1155" s="54">
        <f t="shared" si="41"/>
        <v>0</v>
      </c>
      <c r="I1155" s="55">
        <v>0</v>
      </c>
    </row>
    <row r="1156" spans="1:9" x14ac:dyDescent="0.2">
      <c r="A1156" s="52">
        <v>152</v>
      </c>
      <c r="B1156" s="53">
        <f>Bil!C184</f>
        <v>173</v>
      </c>
      <c r="C1156" s="53">
        <f>Bil!D184</f>
        <v>50230168</v>
      </c>
      <c r="D1156" s="53">
        <f>Bil!E184</f>
        <v>43152330</v>
      </c>
      <c r="E1156" s="53">
        <v>0</v>
      </c>
      <c r="F1156" s="53">
        <v>0</v>
      </c>
      <c r="G1156" s="54">
        <f t="shared" si="42"/>
        <v>23620525.243999999</v>
      </c>
      <c r="H1156" s="54">
        <f t="shared" si="41"/>
        <v>0</v>
      </c>
      <c r="I1156" s="55">
        <v>0</v>
      </c>
    </row>
    <row r="1157" spans="1:9" x14ac:dyDescent="0.2">
      <c r="A1157" s="52">
        <v>152</v>
      </c>
      <c r="B1157" s="53">
        <f>Bil!C185</f>
        <v>174</v>
      </c>
      <c r="C1157" s="53">
        <f>Bil!D185</f>
        <v>2243039</v>
      </c>
      <c r="D1157" s="53">
        <f>Bil!E185</f>
        <v>2211559</v>
      </c>
      <c r="E1157" s="53">
        <v>0</v>
      </c>
      <c r="F1157" s="53">
        <v>0</v>
      </c>
      <c r="G1157" s="54">
        <f t="shared" si="42"/>
        <v>1159911.318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119585</v>
      </c>
      <c r="D1159" s="53">
        <f>Bil!E187</f>
        <v>22019</v>
      </c>
      <c r="E1159" s="53">
        <v>0</v>
      </c>
      <c r="F1159" s="53">
        <v>0</v>
      </c>
      <c r="G1159" s="54">
        <f t="shared" si="42"/>
        <v>28797.647999999997</v>
      </c>
      <c r="H1159" s="54">
        <f t="shared" si="41"/>
        <v>0</v>
      </c>
      <c r="I1159" s="55">
        <v>0</v>
      </c>
    </row>
    <row r="1160" spans="1:9" x14ac:dyDescent="0.2">
      <c r="A1160" s="52">
        <v>152</v>
      </c>
      <c r="B1160" s="53">
        <f>Bil!C188</f>
        <v>177</v>
      </c>
      <c r="C1160" s="53">
        <f>Bil!D188</f>
        <v>2123454</v>
      </c>
      <c r="D1160" s="53">
        <f>Bil!E188</f>
        <v>2189540</v>
      </c>
      <c r="E1160" s="53">
        <v>0</v>
      </c>
      <c r="F1160" s="53">
        <v>0</v>
      </c>
      <c r="G1160" s="54">
        <f t="shared" si="42"/>
        <v>1150948.5179999999</v>
      </c>
      <c r="H1160" s="54">
        <f t="shared" si="41"/>
        <v>0</v>
      </c>
      <c r="I1160" s="55">
        <v>0</v>
      </c>
    </row>
    <row r="1161" spans="1:9" x14ac:dyDescent="0.2">
      <c r="A1161" s="52">
        <v>152</v>
      </c>
      <c r="B1161" s="53">
        <f>Bil!C189</f>
        <v>178</v>
      </c>
      <c r="C1161" s="53">
        <f>Bil!D189</f>
        <v>168212</v>
      </c>
      <c r="D1161" s="53">
        <f>Bil!E189</f>
        <v>149341</v>
      </c>
      <c r="E1161" s="53">
        <v>0</v>
      </c>
      <c r="F1161" s="53">
        <v>0</v>
      </c>
      <c r="G1161" s="54">
        <f t="shared" si="42"/>
        <v>83107.131999999998</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202895</v>
      </c>
      <c r="D1163" s="53">
        <f>Bil!E191</f>
        <v>202552</v>
      </c>
      <c r="E1163" s="53">
        <v>0</v>
      </c>
      <c r="F1163" s="53">
        <v>0</v>
      </c>
      <c r="G1163" s="54">
        <f t="shared" si="42"/>
        <v>109439.82</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45014066</v>
      </c>
      <c r="D1165" s="53">
        <f>Bil!E193</f>
        <v>63770426</v>
      </c>
      <c r="E1165" s="53">
        <v>0</v>
      </c>
      <c r="F1165" s="53">
        <v>0</v>
      </c>
      <c r="G1165" s="54">
        <f t="shared" si="42"/>
        <v>31404995.075999998</v>
      </c>
      <c r="H1165" s="54">
        <f t="shared" si="41"/>
        <v>0</v>
      </c>
      <c r="I1165" s="55">
        <v>0</v>
      </c>
    </row>
    <row r="1166" spans="1:9" x14ac:dyDescent="0.2">
      <c r="A1166" s="52">
        <v>152</v>
      </c>
      <c r="B1166" s="53">
        <f>Bil!C194</f>
        <v>183</v>
      </c>
      <c r="C1166" s="53">
        <f>Bil!D194</f>
        <v>4793508</v>
      </c>
      <c r="D1166" s="53">
        <f>Bil!E194</f>
        <v>9404539</v>
      </c>
      <c r="E1166" s="53">
        <v>0</v>
      </c>
      <c r="F1166" s="53">
        <v>0</v>
      </c>
      <c r="G1166" s="54">
        <f t="shared" si="42"/>
        <v>4319273.2379999999</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33171247</v>
      </c>
      <c r="D1183" s="53">
        <f>Bil!E211</f>
        <v>49639215</v>
      </c>
      <c r="E1183" s="53">
        <v>0</v>
      </c>
      <c r="F1183" s="53">
        <v>0</v>
      </c>
      <c r="G1183" s="54">
        <f t="shared" si="42"/>
        <v>26489935.399999999</v>
      </c>
      <c r="H1183" s="54">
        <f t="shared" si="43"/>
        <v>0</v>
      </c>
      <c r="I1183" s="55">
        <v>0</v>
      </c>
    </row>
    <row r="1184" spans="1:9" x14ac:dyDescent="0.2">
      <c r="A1184" s="52">
        <v>152</v>
      </c>
      <c r="B1184" s="53">
        <f>Bil!C212</f>
        <v>201</v>
      </c>
      <c r="C1184" s="53">
        <f>Bil!D212</f>
        <v>33171247</v>
      </c>
      <c r="D1184" s="53">
        <f>Bil!E212</f>
        <v>49639215</v>
      </c>
      <c r="E1184" s="53">
        <v>0</v>
      </c>
      <c r="F1184" s="53">
        <v>0</v>
      </c>
      <c r="G1184" s="54">
        <f t="shared" ref="G1184:G1248" si="44">B1184/1000*C1184+B1184/500*D1184</f>
        <v>26622385.077</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33141500</v>
      </c>
      <c r="D1189" s="53">
        <f>Bil!E217</f>
        <v>49639215</v>
      </c>
      <c r="E1189" s="53">
        <v>0</v>
      </c>
      <c r="F1189" s="53">
        <v>0</v>
      </c>
      <c r="G1189" s="54">
        <f t="shared" si="44"/>
        <v>27278505.579999998</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29747</v>
      </c>
      <c r="D1191" s="53">
        <f>Bil!E219</f>
        <v>0</v>
      </c>
      <c r="E1191" s="53">
        <v>0</v>
      </c>
      <c r="F1191" s="53">
        <v>0</v>
      </c>
      <c r="G1191" s="54">
        <f t="shared" si="44"/>
        <v>6187.3759999999993</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352546</v>
      </c>
      <c r="D1211" s="53">
        <f>Bil!E239</f>
        <v>52467</v>
      </c>
      <c r="E1211" s="53">
        <v>0</v>
      </c>
      <c r="F1211" s="53">
        <v>0</v>
      </c>
      <c r="G1211" s="54">
        <f t="shared" si="44"/>
        <v>104305.44</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352546</v>
      </c>
      <c r="D1213" s="53">
        <f>Bil!E241</f>
        <v>52467</v>
      </c>
      <c r="E1213" s="53">
        <v>0</v>
      </c>
      <c r="F1213" s="53">
        <v>0</v>
      </c>
      <c r="G1213" s="54">
        <f t="shared" si="44"/>
        <v>105220.4</v>
      </c>
      <c r="H1213" s="54">
        <f t="shared" si="43"/>
        <v>0</v>
      </c>
      <c r="I1213" s="55">
        <v>0</v>
      </c>
    </row>
    <row r="1214" spans="1:9" x14ac:dyDescent="0.2">
      <c r="A1214" s="52">
        <v>152</v>
      </c>
      <c r="B1214" s="53">
        <f>Bil!C242</f>
        <v>231</v>
      </c>
      <c r="C1214" s="53">
        <f>Bil!D242</f>
        <v>505112664</v>
      </c>
      <c r="D1214" s="53">
        <f>Bil!E242</f>
        <v>562626310</v>
      </c>
      <c r="E1214" s="53">
        <v>0</v>
      </c>
      <c r="F1214" s="53">
        <v>0</v>
      </c>
      <c r="G1214" s="54">
        <f t="shared" si="44"/>
        <v>376614380.60399997</v>
      </c>
      <c r="H1214" s="54">
        <f t="shared" si="43"/>
        <v>0</v>
      </c>
      <c r="I1214" s="55">
        <v>0</v>
      </c>
    </row>
    <row r="1215" spans="1:9" x14ac:dyDescent="0.2">
      <c r="A1215" s="52">
        <v>152</v>
      </c>
      <c r="B1215" s="53">
        <f>Bil!C243</f>
        <v>232</v>
      </c>
      <c r="C1215" s="53">
        <f>Bil!D243</f>
        <v>539199432</v>
      </c>
      <c r="D1215" s="53">
        <f>Bil!E243</f>
        <v>589728324</v>
      </c>
      <c r="E1215" s="53">
        <v>0</v>
      </c>
      <c r="F1215" s="53">
        <v>0</v>
      </c>
      <c r="G1215" s="54">
        <f t="shared" si="44"/>
        <v>398728210.56000006</v>
      </c>
      <c r="H1215" s="54">
        <f t="shared" si="43"/>
        <v>0</v>
      </c>
      <c r="I1215" s="55">
        <v>0</v>
      </c>
    </row>
    <row r="1216" spans="1:9" x14ac:dyDescent="0.2">
      <c r="A1216" s="52">
        <v>152</v>
      </c>
      <c r="B1216" s="53">
        <f>Bil!C244</f>
        <v>233</v>
      </c>
      <c r="C1216" s="53">
        <f>Bil!D244</f>
        <v>572370679</v>
      </c>
      <c r="D1216" s="53">
        <f>Bil!E244</f>
        <v>639367539</v>
      </c>
      <c r="E1216" s="53">
        <v>0</v>
      </c>
      <c r="F1216" s="53">
        <v>0</v>
      </c>
      <c r="G1216" s="54">
        <f t="shared" si="44"/>
        <v>431307641.38100004</v>
      </c>
      <c r="H1216" s="54">
        <f t="shared" si="43"/>
        <v>0</v>
      </c>
      <c r="I1216" s="55">
        <v>0</v>
      </c>
    </row>
    <row r="1217" spans="1:9" x14ac:dyDescent="0.2">
      <c r="A1217" s="52">
        <v>152</v>
      </c>
      <c r="B1217" s="53">
        <f>Bil!C245</f>
        <v>234</v>
      </c>
      <c r="C1217" s="53">
        <f>Bil!D245</f>
        <v>383268811</v>
      </c>
      <c r="D1217" s="53">
        <f>Bil!E245</f>
        <v>456463120</v>
      </c>
      <c r="E1217" s="53">
        <v>0</v>
      </c>
      <c r="F1217" s="53">
        <v>0</v>
      </c>
      <c r="G1217" s="54">
        <f t="shared" si="44"/>
        <v>303309641.93400002</v>
      </c>
      <c r="H1217" s="54">
        <f t="shared" si="43"/>
        <v>0</v>
      </c>
      <c r="I1217" s="55">
        <v>0</v>
      </c>
    </row>
    <row r="1218" spans="1:9" x14ac:dyDescent="0.2">
      <c r="A1218" s="52">
        <v>152</v>
      </c>
      <c r="B1218" s="53">
        <f>Bil!C246</f>
        <v>235</v>
      </c>
      <c r="C1218" s="53">
        <f>Bil!D246</f>
        <v>189101868</v>
      </c>
      <c r="D1218" s="53">
        <f>Bil!E246</f>
        <v>182904419</v>
      </c>
      <c r="E1218" s="53">
        <v>0</v>
      </c>
      <c r="F1218" s="53">
        <v>0</v>
      </c>
      <c r="G1218" s="54">
        <f t="shared" si="44"/>
        <v>130404015.91</v>
      </c>
      <c r="H1218" s="54">
        <f t="shared" si="43"/>
        <v>0</v>
      </c>
      <c r="I1218" s="55">
        <v>0</v>
      </c>
    </row>
    <row r="1219" spans="1:9" x14ac:dyDescent="0.2">
      <c r="A1219" s="52">
        <v>152</v>
      </c>
      <c r="B1219" s="53">
        <f>Bil!C247</f>
        <v>236</v>
      </c>
      <c r="C1219" s="53">
        <f>Bil!D247</f>
        <v>33171247</v>
      </c>
      <c r="D1219" s="53">
        <f>Bil!E247</f>
        <v>49639215</v>
      </c>
      <c r="E1219" s="53">
        <v>0</v>
      </c>
      <c r="F1219" s="53">
        <v>0</v>
      </c>
      <c r="G1219" s="54">
        <f t="shared" si="44"/>
        <v>31258123.772</v>
      </c>
      <c r="H1219" s="54">
        <f t="shared" si="43"/>
        <v>0</v>
      </c>
      <c r="I1219" s="55">
        <v>0</v>
      </c>
    </row>
    <row r="1220" spans="1:9" x14ac:dyDescent="0.2">
      <c r="A1220" s="52">
        <v>152</v>
      </c>
      <c r="B1220" s="53">
        <f>Bil!C248</f>
        <v>237</v>
      </c>
      <c r="C1220" s="53">
        <f>Bil!D248</f>
        <v>28857247</v>
      </c>
      <c r="D1220" s="53">
        <f>Bil!E248</f>
        <v>25989167</v>
      </c>
      <c r="E1220" s="53">
        <v>0</v>
      </c>
      <c r="F1220" s="53">
        <v>0</v>
      </c>
      <c r="G1220" s="54">
        <f t="shared" si="44"/>
        <v>19158032.697000001</v>
      </c>
      <c r="H1220" s="54">
        <f t="shared" si="43"/>
        <v>0</v>
      </c>
      <c r="I1220" s="55">
        <v>0</v>
      </c>
    </row>
    <row r="1221" spans="1:9" x14ac:dyDescent="0.2">
      <c r="A1221" s="52">
        <v>152</v>
      </c>
      <c r="B1221" s="53">
        <f>Bil!C249</f>
        <v>238</v>
      </c>
      <c r="C1221" s="53">
        <f>Bil!D249</f>
        <v>4314000</v>
      </c>
      <c r="D1221" s="53">
        <f>Bil!E249</f>
        <v>23650048</v>
      </c>
      <c r="E1221" s="53">
        <v>0</v>
      </c>
      <c r="F1221" s="53">
        <v>0</v>
      </c>
      <c r="G1221" s="54">
        <f t="shared" si="44"/>
        <v>12284154.847999999</v>
      </c>
      <c r="H1221" s="54">
        <f t="shared" si="43"/>
        <v>0</v>
      </c>
      <c r="I1221" s="55">
        <v>0</v>
      </c>
    </row>
    <row r="1222" spans="1:9" x14ac:dyDescent="0.2">
      <c r="A1222" s="52">
        <v>152</v>
      </c>
      <c r="B1222" s="53">
        <f>Bil!C250</f>
        <v>239</v>
      </c>
      <c r="C1222" s="53">
        <f>Bil!D250</f>
        <v>-54200336</v>
      </c>
      <c r="D1222" s="53">
        <f>Bil!E250</f>
        <v>-47744664</v>
      </c>
      <c r="E1222" s="53">
        <v>0</v>
      </c>
      <c r="F1222" s="53">
        <v>0</v>
      </c>
      <c r="G1222" s="54">
        <f t="shared" si="44"/>
        <v>-35775829.696000002</v>
      </c>
      <c r="H1222" s="54">
        <f t="shared" si="43"/>
        <v>0</v>
      </c>
      <c r="I1222" s="55">
        <v>0</v>
      </c>
    </row>
    <row r="1223" spans="1:9" x14ac:dyDescent="0.2">
      <c r="A1223" s="52">
        <v>152</v>
      </c>
      <c r="B1223" s="53">
        <f>Bil!C251</f>
        <v>240</v>
      </c>
      <c r="C1223" s="53">
        <f>Bil!D251</f>
        <v>56191079</v>
      </c>
      <c r="D1223" s="53">
        <f>Bil!E251</f>
        <v>84249977</v>
      </c>
      <c r="E1223" s="53">
        <v>0</v>
      </c>
      <c r="F1223" s="53">
        <v>0</v>
      </c>
      <c r="G1223" s="54">
        <f t="shared" si="44"/>
        <v>53925847.920000002</v>
      </c>
      <c r="H1223" s="54">
        <f t="shared" si="43"/>
        <v>0</v>
      </c>
      <c r="I1223" s="55">
        <v>0</v>
      </c>
    </row>
    <row r="1224" spans="1:9" x14ac:dyDescent="0.2">
      <c r="A1224" s="52">
        <v>152</v>
      </c>
      <c r="B1224" s="53">
        <f>Bil!C252</f>
        <v>241</v>
      </c>
      <c r="C1224" s="53">
        <f>Bil!D252</f>
        <v>46210527</v>
      </c>
      <c r="D1224" s="53">
        <f>Bil!E252</f>
        <v>66562231</v>
      </c>
      <c r="E1224" s="53">
        <v>0</v>
      </c>
      <c r="F1224" s="53">
        <v>0</v>
      </c>
      <c r="G1224" s="54">
        <f t="shared" si="44"/>
        <v>43219732.348999999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9980552</v>
      </c>
      <c r="D1226" s="53">
        <f>Bil!E254</f>
        <v>17687746</v>
      </c>
      <c r="E1226" s="53">
        <v>0</v>
      </c>
      <c r="F1226" s="53">
        <v>0</v>
      </c>
      <c r="G1226" s="54">
        <f t="shared" si="44"/>
        <v>11021518.692</v>
      </c>
      <c r="H1226" s="54">
        <f t="shared" si="43"/>
        <v>0</v>
      </c>
      <c r="I1226" s="55">
        <v>0</v>
      </c>
    </row>
    <row r="1227" spans="1:9" x14ac:dyDescent="0.2">
      <c r="A1227" s="52">
        <v>152</v>
      </c>
      <c r="B1227" s="53">
        <f>Bil!C255</f>
        <v>244</v>
      </c>
      <c r="C1227" s="53">
        <f>Bil!D255</f>
        <v>110391415</v>
      </c>
      <c r="D1227" s="53">
        <f>Bil!E255</f>
        <v>131994641</v>
      </c>
      <c r="E1227" s="53">
        <v>0</v>
      </c>
      <c r="F1227" s="53">
        <v>0</v>
      </c>
      <c r="G1227" s="54">
        <f t="shared" si="44"/>
        <v>91348890.067999989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110391415</v>
      </c>
      <c r="D1229" s="53">
        <f>Bil!E257</f>
        <v>131994641</v>
      </c>
      <c r="E1229" s="53">
        <v>0</v>
      </c>
      <c r="F1229" s="53">
        <v>0</v>
      </c>
      <c r="G1229" s="54">
        <f t="shared" si="44"/>
        <v>92097651.461999997</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19053548</v>
      </c>
      <c r="D1232" s="53">
        <f>Bil!E260</f>
        <v>19655960</v>
      </c>
      <c r="E1232" s="53">
        <v>0</v>
      </c>
      <c r="F1232" s="53">
        <v>0</v>
      </c>
      <c r="G1232" s="54">
        <f t="shared" si="44"/>
        <v>14533001.532</v>
      </c>
      <c r="H1232" s="54">
        <f t="shared" si="43"/>
        <v>0</v>
      </c>
      <c r="I1232" s="55">
        <v>0</v>
      </c>
    </row>
    <row r="1233" spans="1:9" x14ac:dyDescent="0.2">
      <c r="A1233" s="52">
        <v>152</v>
      </c>
      <c r="B1233" s="53">
        <f>Bil!C261</f>
        <v>250</v>
      </c>
      <c r="C1233" s="53">
        <f>Bil!D261</f>
        <v>1060020</v>
      </c>
      <c r="D1233" s="53">
        <f>Bil!E261</f>
        <v>986690</v>
      </c>
      <c r="E1233" s="53">
        <v>0</v>
      </c>
      <c r="F1233" s="53">
        <v>0</v>
      </c>
      <c r="G1233" s="54">
        <f t="shared" si="44"/>
        <v>758350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104209571</v>
      </c>
      <c r="D1236" s="53">
        <f>Bil!E264</f>
        <v>159042838</v>
      </c>
      <c r="E1236" s="53">
        <v>0</v>
      </c>
      <c r="F1236" s="53">
        <v>0</v>
      </c>
      <c r="G1236" s="54">
        <f t="shared" si="44"/>
        <v>106840697.491</v>
      </c>
      <c r="H1236" s="54">
        <f t="shared" si="45"/>
        <v>0</v>
      </c>
      <c r="I1236" s="55">
        <v>0</v>
      </c>
    </row>
    <row r="1237" spans="1:9" x14ac:dyDescent="0.2">
      <c r="A1237" s="52">
        <v>152</v>
      </c>
      <c r="B1237" s="53">
        <f>Bil!C265</f>
        <v>254</v>
      </c>
      <c r="C1237" s="53">
        <f>Bil!D265</f>
        <v>104209571</v>
      </c>
      <c r="D1237" s="53">
        <f>Bil!E265</f>
        <v>159042838</v>
      </c>
      <c r="E1237" s="53">
        <v>0</v>
      </c>
      <c r="F1237" s="53">
        <v>0</v>
      </c>
      <c r="G1237" s="54">
        <f t="shared" si="44"/>
        <v>107262992.73800001</v>
      </c>
      <c r="H1237" s="54">
        <f t="shared" si="45"/>
        <v>0</v>
      </c>
      <c r="I1237" s="55">
        <v>0</v>
      </c>
    </row>
    <row r="1238" spans="1:9" x14ac:dyDescent="0.2">
      <c r="A1238" s="52">
        <v>152</v>
      </c>
      <c r="B1238" s="53">
        <f>Bil!C267</f>
        <v>255</v>
      </c>
      <c r="C1238" s="53">
        <f>Bil!D267</f>
        <v>245024</v>
      </c>
      <c r="D1238" s="53">
        <f>Bil!E267</f>
        <v>223873</v>
      </c>
      <c r="E1238" s="53">
        <v>0</v>
      </c>
      <c r="F1238" s="53">
        <v>0</v>
      </c>
      <c r="G1238" s="54">
        <f t="shared" si="44"/>
        <v>176656.35</v>
      </c>
      <c r="H1238" s="54">
        <f t="shared" si="45"/>
        <v>0</v>
      </c>
      <c r="I1238" s="55">
        <v>0</v>
      </c>
    </row>
    <row r="1239" spans="1:9" x14ac:dyDescent="0.2">
      <c r="A1239" s="52">
        <v>152</v>
      </c>
      <c r="B1239" s="53">
        <f>Bil!C268</f>
        <v>256</v>
      </c>
      <c r="C1239" s="53">
        <f>Bil!D268</f>
        <v>3578</v>
      </c>
      <c r="D1239" s="53">
        <f>Bil!E268</f>
        <v>0</v>
      </c>
      <c r="E1239" s="53">
        <v>0</v>
      </c>
      <c r="F1239" s="53">
        <v>0</v>
      </c>
      <c r="G1239" s="54">
        <f t="shared" si="44"/>
        <v>915.96800000000007</v>
      </c>
      <c r="H1239" s="54">
        <f t="shared" si="45"/>
        <v>0</v>
      </c>
      <c r="I1239" s="55">
        <v>0</v>
      </c>
    </row>
    <row r="1240" spans="1:9" x14ac:dyDescent="0.2">
      <c r="A1240" s="52">
        <v>152</v>
      </c>
      <c r="B1240" s="53">
        <f>Bil!C269</f>
        <v>257</v>
      </c>
      <c r="C1240" s="53">
        <f>Bil!D269</f>
        <v>8069272</v>
      </c>
      <c r="D1240" s="53">
        <f>Bil!E269</f>
        <v>8095998</v>
      </c>
      <c r="E1240" s="53">
        <v>0</v>
      </c>
      <c r="F1240" s="53">
        <v>0</v>
      </c>
      <c r="G1240" s="54">
        <f t="shared" si="44"/>
        <v>6235145.8760000002</v>
      </c>
      <c r="H1240" s="54">
        <f t="shared" si="45"/>
        <v>0</v>
      </c>
      <c r="I1240" s="55">
        <v>0</v>
      </c>
    </row>
    <row r="1241" spans="1:9" x14ac:dyDescent="0.2">
      <c r="A1241" s="52">
        <v>152</v>
      </c>
      <c r="B1241" s="53">
        <f>Bil!C270</f>
        <v>258</v>
      </c>
      <c r="C1241" s="53">
        <f>Bil!D270</f>
        <v>11340840</v>
      </c>
      <c r="D1241" s="53">
        <f>Bil!E270</f>
        <v>9773999</v>
      </c>
      <c r="E1241" s="53">
        <v>0</v>
      </c>
      <c r="F1241" s="53">
        <v>0</v>
      </c>
      <c r="G1241" s="54">
        <f t="shared" si="44"/>
        <v>7969320.2039999999</v>
      </c>
      <c r="H1241" s="54">
        <f t="shared" si="45"/>
        <v>0</v>
      </c>
      <c r="I1241" s="55">
        <v>0</v>
      </c>
    </row>
    <row r="1242" spans="1:9" x14ac:dyDescent="0.2">
      <c r="A1242" s="52">
        <v>152</v>
      </c>
      <c r="B1242" s="53">
        <f>Bil!C271</f>
        <v>259</v>
      </c>
      <c r="C1242" s="53">
        <f>Bil!D271</f>
        <v>506477</v>
      </c>
      <c r="D1242" s="53">
        <f>Bil!E271</f>
        <v>455369</v>
      </c>
      <c r="E1242" s="53">
        <v>0</v>
      </c>
      <c r="F1242" s="53">
        <v>0</v>
      </c>
      <c r="G1242" s="54">
        <f t="shared" si="44"/>
        <v>367058.68500000006</v>
      </c>
      <c r="H1242" s="54">
        <f t="shared" si="45"/>
        <v>0</v>
      </c>
      <c r="I1242" s="55">
        <v>0</v>
      </c>
    </row>
    <row r="1243" spans="1:9" x14ac:dyDescent="0.2">
      <c r="A1243" s="52">
        <v>152</v>
      </c>
      <c r="B1243" s="53">
        <f>Bil!C272</f>
        <v>260</v>
      </c>
      <c r="C1243" s="53">
        <f>Bil!D272</f>
        <v>98267</v>
      </c>
      <c r="D1243" s="53">
        <f>Bil!E272</f>
        <v>75188</v>
      </c>
      <c r="E1243" s="53">
        <v>0</v>
      </c>
      <c r="F1243" s="53">
        <v>0</v>
      </c>
      <c r="G1243" s="54">
        <f t="shared" si="44"/>
        <v>64647.180000000008</v>
      </c>
      <c r="H1243" s="54">
        <f t="shared" si="45"/>
        <v>0</v>
      </c>
      <c r="I1243" s="55">
        <v>0</v>
      </c>
    </row>
    <row r="1244" spans="1:9" x14ac:dyDescent="0.2">
      <c r="A1244" s="52">
        <v>152</v>
      </c>
      <c r="B1244" s="53">
        <f>Bil!C273</f>
        <v>261</v>
      </c>
      <c r="C1244" s="53">
        <f>Bil!D273</f>
        <v>1144241</v>
      </c>
      <c r="D1244" s="53">
        <f>Bil!E273</f>
        <v>1259952</v>
      </c>
      <c r="E1244" s="53">
        <v>0</v>
      </c>
      <c r="F1244" s="53">
        <v>0</v>
      </c>
      <c r="G1244" s="54">
        <f t="shared" si="44"/>
        <v>956341.84499999997</v>
      </c>
      <c r="H1244" s="54">
        <f t="shared" si="45"/>
        <v>0</v>
      </c>
      <c r="I1244" s="55">
        <v>0</v>
      </c>
    </row>
    <row r="1245" spans="1:9" x14ac:dyDescent="0.2">
      <c r="A1245" s="52">
        <v>152</v>
      </c>
      <c r="B1245" s="53">
        <f>Bil!C274</f>
        <v>262</v>
      </c>
      <c r="C1245" s="53">
        <f>Bil!D274</f>
        <v>30868</v>
      </c>
      <c r="D1245" s="53">
        <f>Bil!E274</f>
        <v>109509</v>
      </c>
      <c r="E1245" s="53">
        <v>0</v>
      </c>
      <c r="F1245" s="53">
        <v>0</v>
      </c>
      <c r="G1245" s="54">
        <f t="shared" si="44"/>
        <v>65470.131999999998</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1497151</v>
      </c>
      <c r="D1247" s="53">
        <f>Bil!E276</f>
        <v>1357503</v>
      </c>
      <c r="E1247" s="53">
        <v>0</v>
      </c>
      <c r="F1247" s="53">
        <v>0</v>
      </c>
      <c r="G1247" s="54">
        <f t="shared" si="44"/>
        <v>1112009.4480000001</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7615743</v>
      </c>
      <c r="E1249" s="53">
        <v>0</v>
      </c>
      <c r="F1249" s="53">
        <v>0</v>
      </c>
      <c r="G1249" s="54">
        <f t="shared" ref="G1249:G1308" si="46">B1249/1000*C1249+B1249/500*D1249</f>
        <v>4051575.2760000001</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34937077</v>
      </c>
      <c r="D1263" s="53">
        <f>Bil!E292</f>
        <v>23011101</v>
      </c>
      <c r="E1263" s="53">
        <v>0</v>
      </c>
      <c r="F1263" s="53">
        <v>0</v>
      </c>
      <c r="G1263" s="54">
        <f t="shared" si="46"/>
        <v>22668598.120000001</v>
      </c>
      <c r="H1263" s="54">
        <f t="shared" si="45"/>
        <v>0</v>
      </c>
      <c r="I1263" s="55">
        <v>0</v>
      </c>
    </row>
    <row r="1264" spans="1:9" x14ac:dyDescent="0.2">
      <c r="A1264" s="52">
        <v>152</v>
      </c>
      <c r="B1264" s="53">
        <f>Bil!C293</f>
        <v>281</v>
      </c>
      <c r="C1264" s="53">
        <f>Bil!D293</f>
        <v>78223505</v>
      </c>
      <c r="D1264" s="53">
        <f>Bil!E293</f>
        <v>102878638</v>
      </c>
      <c r="E1264" s="53">
        <v>0</v>
      </c>
      <c r="F1264" s="53">
        <v>0</v>
      </c>
      <c r="G1264" s="54">
        <f t="shared" si="46"/>
        <v>79798599.46100001</v>
      </c>
      <c r="H1264" s="54">
        <f t="shared" si="45"/>
        <v>0</v>
      </c>
      <c r="I1264" s="55">
        <v>0</v>
      </c>
    </row>
    <row r="1265" spans="1:9" x14ac:dyDescent="0.2">
      <c r="A1265" s="52">
        <v>152</v>
      </c>
      <c r="B1265" s="53">
        <f>Bil!C294</f>
        <v>282</v>
      </c>
      <c r="C1265" s="53">
        <f>Bil!D294</f>
        <v>721800</v>
      </c>
      <c r="D1265" s="53">
        <f>Bil!E294</f>
        <v>362814</v>
      </c>
      <c r="E1265" s="53">
        <v>0</v>
      </c>
      <c r="F1265" s="53">
        <v>0</v>
      </c>
      <c r="G1265" s="54">
        <f t="shared" si="46"/>
        <v>408174.696</v>
      </c>
      <c r="H1265" s="54">
        <f t="shared" si="45"/>
        <v>0</v>
      </c>
      <c r="I1265" s="55">
        <v>0</v>
      </c>
    </row>
    <row r="1266" spans="1:9" x14ac:dyDescent="0.2">
      <c r="A1266" s="52">
        <v>152</v>
      </c>
      <c r="B1266" s="53">
        <f>Bil!C295</f>
        <v>283</v>
      </c>
      <c r="C1266" s="53">
        <f>Bil!D295</f>
        <v>4071708</v>
      </c>
      <c r="D1266" s="53">
        <f>Bil!E295</f>
        <v>9041726</v>
      </c>
      <c r="E1266" s="53">
        <v>0</v>
      </c>
      <c r="F1266" s="53">
        <v>0</v>
      </c>
      <c r="G1266" s="54">
        <f t="shared" si="46"/>
        <v>6269910.2799999993</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33171247</v>
      </c>
      <c r="D1270" s="53">
        <f>Bil!E299</f>
        <v>49639215</v>
      </c>
      <c r="E1270" s="53">
        <v>0</v>
      </c>
      <c r="F1270" s="53">
        <v>0</v>
      </c>
      <c r="G1270" s="54">
        <f t="shared" si="46"/>
        <v>38013057.298999995</v>
      </c>
      <c r="H1270" s="54">
        <f t="shared" si="45"/>
        <v>0</v>
      </c>
      <c r="I1270" s="55">
        <v>0</v>
      </c>
    </row>
    <row r="1271" spans="1:9" x14ac:dyDescent="0.2">
      <c r="A1271" s="52">
        <v>152</v>
      </c>
      <c r="B1271" s="53">
        <f>Bil!C300</f>
        <v>288</v>
      </c>
      <c r="C1271" s="53">
        <f>Bil!D300</f>
        <v>40509025</v>
      </c>
      <c r="D1271" s="53">
        <f>Bil!E300</f>
        <v>54796337</v>
      </c>
      <c r="E1271" s="53">
        <v>0</v>
      </c>
      <c r="F1271" s="53">
        <v>0</v>
      </c>
      <c r="G1271" s="54">
        <f t="shared" si="46"/>
        <v>43229289.311999992</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72699</v>
      </c>
      <c r="D1273" s="53">
        <f>Bil!E302</f>
        <v>72620</v>
      </c>
      <c r="E1273" s="53">
        <v>0</v>
      </c>
      <c r="F1273" s="53">
        <v>0</v>
      </c>
      <c r="G1273" s="54">
        <f t="shared" si="46"/>
        <v>63202.31</v>
      </c>
      <c r="H1273" s="54">
        <f t="shared" si="45"/>
        <v>0</v>
      </c>
      <c r="I1273" s="55">
        <v>0</v>
      </c>
    </row>
    <row r="1274" spans="1:9" x14ac:dyDescent="0.2">
      <c r="A1274" s="52">
        <v>152</v>
      </c>
      <c r="B1274" s="53">
        <f>Bil!C303</f>
        <v>291</v>
      </c>
      <c r="C1274" s="53">
        <f>Bil!D303</f>
        <v>936082</v>
      </c>
      <c r="D1274" s="53">
        <f>Bil!E303</f>
        <v>1570</v>
      </c>
      <c r="E1274" s="53">
        <v>0</v>
      </c>
      <c r="F1274" s="53">
        <v>0</v>
      </c>
      <c r="G1274" s="54">
        <f t="shared" si="46"/>
        <v>273313.60199999996</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724088</v>
      </c>
      <c r="D1277" s="53">
        <f>Bil!E306</f>
        <v>87012</v>
      </c>
      <c r="E1277" s="53">
        <v>0</v>
      </c>
      <c r="F1277" s="53">
        <v>0</v>
      </c>
      <c r="G1277" s="54">
        <f t="shared" si="46"/>
        <v>264044.92799999996</v>
      </c>
      <c r="H1277" s="54">
        <f t="shared" si="45"/>
        <v>0</v>
      </c>
      <c r="I1277" s="55">
        <v>0</v>
      </c>
    </row>
    <row r="1278" spans="1:9" x14ac:dyDescent="0.2">
      <c r="A1278" s="52">
        <v>152</v>
      </c>
      <c r="B1278" s="53">
        <f>Bil!C307</f>
        <v>295</v>
      </c>
      <c r="C1278" s="53">
        <f>Bil!D307</f>
        <v>1773647</v>
      </c>
      <c r="D1278" s="53">
        <f>Bil!E307</f>
        <v>7634863</v>
      </c>
      <c r="E1278" s="53">
        <v>0</v>
      </c>
      <c r="F1278" s="53">
        <v>0</v>
      </c>
      <c r="G1278" s="54">
        <f t="shared" si="46"/>
        <v>5027795.0350000001</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29747</v>
      </c>
      <c r="D1288" s="53">
        <f>Bil!E317</f>
        <v>0</v>
      </c>
      <c r="E1288" s="53">
        <v>0</v>
      </c>
      <c r="F1288" s="53">
        <v>0</v>
      </c>
      <c r="G1288" s="54">
        <f t="shared" si="46"/>
        <v>9072.8349999999991</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25168395</v>
      </c>
      <c r="D1299" s="58">
        <f>RasF!E12</f>
        <v>31286928</v>
      </c>
      <c r="E1299" s="58">
        <v>0</v>
      </c>
      <c r="F1299" s="58">
        <v>0</v>
      </c>
      <c r="G1299" s="59">
        <f t="shared" si="46"/>
        <v>87742.251000000004</v>
      </c>
      <c r="H1299" s="59">
        <f t="shared" si="49"/>
        <v>0</v>
      </c>
      <c r="I1299" s="60">
        <v>0</v>
      </c>
    </row>
    <row r="1300" spans="1:9" x14ac:dyDescent="0.2">
      <c r="A1300" s="52">
        <v>154</v>
      </c>
      <c r="B1300" s="53">
        <f>RasF!C13</f>
        <v>2</v>
      </c>
      <c r="C1300" s="53">
        <f>RasF!D13</f>
        <v>18194145</v>
      </c>
      <c r="D1300" s="53">
        <f>RasF!E13</f>
        <v>23256257</v>
      </c>
      <c r="E1300" s="53">
        <v>0</v>
      </c>
      <c r="F1300" s="53">
        <v>0</v>
      </c>
      <c r="G1300" s="54">
        <f t="shared" si="46"/>
        <v>129413.318</v>
      </c>
      <c r="H1300" s="54">
        <f t="shared" si="49"/>
        <v>0</v>
      </c>
      <c r="I1300" s="55">
        <v>0</v>
      </c>
    </row>
    <row r="1301" spans="1:9" x14ac:dyDescent="0.2">
      <c r="A1301" s="52">
        <v>154</v>
      </c>
      <c r="B1301" s="53">
        <f>RasF!C14</f>
        <v>3</v>
      </c>
      <c r="C1301" s="53">
        <f>RasF!D14</f>
        <v>2143860</v>
      </c>
      <c r="D1301" s="53">
        <f>RasF!E14</f>
        <v>6756097</v>
      </c>
      <c r="E1301" s="53">
        <v>0</v>
      </c>
      <c r="F1301" s="53">
        <v>0</v>
      </c>
      <c r="G1301" s="54">
        <f t="shared" si="46"/>
        <v>46968.162000000004</v>
      </c>
      <c r="H1301" s="54">
        <f t="shared" si="49"/>
        <v>0</v>
      </c>
      <c r="I1301" s="55">
        <v>0</v>
      </c>
    </row>
    <row r="1302" spans="1:9" x14ac:dyDescent="0.2">
      <c r="A1302" s="52">
        <v>154</v>
      </c>
      <c r="B1302" s="53">
        <f>RasF!C15</f>
        <v>4</v>
      </c>
      <c r="C1302" s="53">
        <f>RasF!D15</f>
        <v>16050285</v>
      </c>
      <c r="D1302" s="53">
        <f>RasF!E15</f>
        <v>16500160</v>
      </c>
      <c r="E1302" s="53">
        <v>0</v>
      </c>
      <c r="F1302" s="53">
        <v>0</v>
      </c>
      <c r="G1302" s="54">
        <f t="shared" si="46"/>
        <v>196202.41999999998</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6974250</v>
      </c>
      <c r="D1307" s="53">
        <f>RasF!E20</f>
        <v>7524110</v>
      </c>
      <c r="E1307" s="53">
        <v>0</v>
      </c>
      <c r="F1307" s="53">
        <v>0</v>
      </c>
      <c r="G1307" s="54">
        <f t="shared" si="46"/>
        <v>198202.22999999998</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6974250</v>
      </c>
      <c r="D1310" s="53">
        <f>RasF!E23</f>
        <v>7524110</v>
      </c>
      <c r="E1310" s="53">
        <v>0</v>
      </c>
      <c r="F1310" s="53">
        <v>0</v>
      </c>
      <c r="G1310" s="54">
        <f t="shared" si="50"/>
        <v>264269.64</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506561</v>
      </c>
      <c r="E1313" s="53">
        <v>0</v>
      </c>
      <c r="F1313" s="53">
        <v>0</v>
      </c>
      <c r="G1313" s="54">
        <f t="shared" si="50"/>
        <v>15196.83</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1647878</v>
      </c>
      <c r="D1322" s="53">
        <f>RasF!E35</f>
        <v>1123889</v>
      </c>
      <c r="E1322" s="53">
        <v>0</v>
      </c>
      <c r="F1322" s="53">
        <v>0</v>
      </c>
      <c r="G1322" s="54">
        <f t="shared" si="50"/>
        <v>93495.744000000006</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884620</v>
      </c>
      <c r="D1324" s="53">
        <f>RasF!E37</f>
        <v>900862</v>
      </c>
      <c r="E1324" s="53">
        <v>0</v>
      </c>
      <c r="F1324" s="53">
        <v>0</v>
      </c>
      <c r="G1324" s="54">
        <f t="shared" si="50"/>
        <v>69844.944000000003</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763258</v>
      </c>
      <c r="D1328" s="53">
        <f>RasF!E41</f>
        <v>223027</v>
      </c>
      <c r="E1328" s="53">
        <v>0</v>
      </c>
      <c r="F1328" s="53">
        <v>0</v>
      </c>
      <c r="G1328" s="54">
        <f t="shared" si="50"/>
        <v>36279.360000000001</v>
      </c>
      <c r="H1328" s="54">
        <f t="shared" si="49"/>
        <v>0</v>
      </c>
      <c r="I1328" s="55">
        <v>0</v>
      </c>
    </row>
    <row r="1329" spans="1:9" x14ac:dyDescent="0.2">
      <c r="A1329" s="52">
        <v>154</v>
      </c>
      <c r="B1329" s="53">
        <f>RasF!C42</f>
        <v>31</v>
      </c>
      <c r="C1329" s="53">
        <f>RasF!D42</f>
        <v>10506144</v>
      </c>
      <c r="D1329" s="53">
        <f>RasF!E42</f>
        <v>11131850</v>
      </c>
      <c r="E1329" s="53">
        <v>0</v>
      </c>
      <c r="F1329" s="53">
        <v>0</v>
      </c>
      <c r="G1329" s="54">
        <f t="shared" si="50"/>
        <v>1015865.1639999999</v>
      </c>
      <c r="H1329" s="54">
        <f t="shared" si="49"/>
        <v>0</v>
      </c>
      <c r="I1329" s="55">
        <v>0</v>
      </c>
    </row>
    <row r="1330" spans="1:9" x14ac:dyDescent="0.2">
      <c r="A1330" s="52">
        <v>154</v>
      </c>
      <c r="B1330" s="53">
        <f>RasF!C43</f>
        <v>32</v>
      </c>
      <c r="C1330" s="53">
        <f>RasF!D43</f>
        <v>4901985</v>
      </c>
      <c r="D1330" s="53">
        <f>RasF!E43</f>
        <v>4086114</v>
      </c>
      <c r="E1330" s="53">
        <v>0</v>
      </c>
      <c r="F1330" s="53">
        <v>0</v>
      </c>
      <c r="G1330" s="54">
        <f t="shared" si="50"/>
        <v>418374.81599999999</v>
      </c>
      <c r="H1330" s="54">
        <f t="shared" si="49"/>
        <v>0</v>
      </c>
      <c r="I1330" s="55">
        <v>0</v>
      </c>
    </row>
    <row r="1331" spans="1:9" x14ac:dyDescent="0.2">
      <c r="A1331" s="52">
        <v>154</v>
      </c>
      <c r="B1331" s="53">
        <f>RasF!C44</f>
        <v>33</v>
      </c>
      <c r="C1331" s="53">
        <f>RasF!D44</f>
        <v>4901985</v>
      </c>
      <c r="D1331" s="53">
        <f>RasF!E44</f>
        <v>4086114</v>
      </c>
      <c r="E1331" s="53">
        <v>0</v>
      </c>
      <c r="F1331" s="53">
        <v>0</v>
      </c>
      <c r="G1331" s="54">
        <f t="shared" si="50"/>
        <v>431449.02900000004</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2647798</v>
      </c>
      <c r="D1333" s="53">
        <f>RasF!E46</f>
        <v>153542</v>
      </c>
      <c r="E1333" s="53">
        <v>0</v>
      </c>
      <c r="F1333" s="53">
        <v>0</v>
      </c>
      <c r="G1333" s="54">
        <f t="shared" si="50"/>
        <v>103420.87000000001</v>
      </c>
      <c r="H1333" s="54">
        <f t="shared" si="49"/>
        <v>0</v>
      </c>
      <c r="I1333" s="55">
        <v>0</v>
      </c>
    </row>
    <row r="1334" spans="1:9" x14ac:dyDescent="0.2">
      <c r="A1334" s="52">
        <v>154</v>
      </c>
      <c r="B1334" s="53">
        <f>RasF!C47</f>
        <v>36</v>
      </c>
      <c r="C1334" s="53">
        <f>RasF!D47</f>
        <v>2609816</v>
      </c>
      <c r="D1334" s="53">
        <f>RasF!E47</f>
        <v>100000</v>
      </c>
      <c r="E1334" s="53">
        <v>0</v>
      </c>
      <c r="F1334" s="53">
        <v>0</v>
      </c>
      <c r="G1334" s="54">
        <f t="shared" si="50"/>
        <v>101153.37599999999</v>
      </c>
      <c r="H1334" s="54">
        <f t="shared" si="49"/>
        <v>0</v>
      </c>
      <c r="I1334" s="55">
        <v>0</v>
      </c>
    </row>
    <row r="1335" spans="1:9" x14ac:dyDescent="0.2">
      <c r="A1335" s="52">
        <v>154</v>
      </c>
      <c r="B1335" s="53">
        <f>RasF!C48</f>
        <v>37</v>
      </c>
      <c r="C1335" s="53">
        <f>RasF!D48</f>
        <v>20000</v>
      </c>
      <c r="D1335" s="53">
        <f>RasF!E48</f>
        <v>20000</v>
      </c>
      <c r="E1335" s="53">
        <v>0</v>
      </c>
      <c r="F1335" s="53">
        <v>0</v>
      </c>
      <c r="G1335" s="54">
        <f t="shared" si="50"/>
        <v>2220</v>
      </c>
      <c r="H1335" s="54">
        <f t="shared" si="49"/>
        <v>0</v>
      </c>
      <c r="I1335" s="55">
        <v>0</v>
      </c>
    </row>
    <row r="1336" spans="1:9" x14ac:dyDescent="0.2">
      <c r="A1336" s="52">
        <v>154</v>
      </c>
      <c r="B1336" s="53">
        <f>RasF!C49</f>
        <v>38</v>
      </c>
      <c r="C1336" s="53">
        <f>RasF!D49</f>
        <v>17982</v>
      </c>
      <c r="D1336" s="53">
        <f>RasF!E49</f>
        <v>33542</v>
      </c>
      <c r="E1336" s="53">
        <v>0</v>
      </c>
      <c r="F1336" s="53">
        <v>0</v>
      </c>
      <c r="G1336" s="54">
        <f t="shared" si="50"/>
        <v>3232.5079999999998</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589770</v>
      </c>
      <c r="D1355" s="53">
        <f>RasF!E68</f>
        <v>2264813</v>
      </c>
      <c r="E1355" s="53">
        <v>0</v>
      </c>
      <c r="F1355" s="53">
        <v>0</v>
      </c>
      <c r="G1355" s="54">
        <f t="shared" si="50"/>
        <v>291805.57199999999</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589770</v>
      </c>
      <c r="D1358" s="53">
        <f>RasF!E71</f>
        <v>2264813</v>
      </c>
      <c r="E1358" s="53">
        <v>0</v>
      </c>
      <c r="F1358" s="53">
        <v>0</v>
      </c>
      <c r="G1358" s="54">
        <f t="shared" si="50"/>
        <v>307163.76</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2366591</v>
      </c>
      <c r="D1368" s="53">
        <f>RasF!E81</f>
        <v>4627381</v>
      </c>
      <c r="E1368" s="53">
        <v>0</v>
      </c>
      <c r="F1368" s="53">
        <v>0</v>
      </c>
      <c r="G1368" s="54">
        <f t="shared" si="50"/>
        <v>813494.71000000008</v>
      </c>
      <c r="H1368" s="54">
        <f t="shared" si="51"/>
        <v>0</v>
      </c>
      <c r="I1368" s="55">
        <v>0</v>
      </c>
    </row>
    <row r="1369" spans="1:9" x14ac:dyDescent="0.2">
      <c r="A1369" s="52">
        <v>154</v>
      </c>
      <c r="B1369" s="53">
        <f>RasF!C82</f>
        <v>71</v>
      </c>
      <c r="C1369" s="53">
        <f>RasF!D82</f>
        <v>2732311</v>
      </c>
      <c r="D1369" s="53">
        <f>RasF!E82</f>
        <v>2628753</v>
      </c>
      <c r="E1369" s="53">
        <v>0</v>
      </c>
      <c r="F1369" s="53">
        <v>0</v>
      </c>
      <c r="G1369" s="54">
        <f t="shared" si="50"/>
        <v>567277.00699999998</v>
      </c>
      <c r="H1369" s="54">
        <f t="shared" si="51"/>
        <v>0</v>
      </c>
      <c r="I1369" s="55">
        <v>0</v>
      </c>
    </row>
    <row r="1370" spans="1:9" x14ac:dyDescent="0.2">
      <c r="A1370" s="52">
        <v>154</v>
      </c>
      <c r="B1370" s="53">
        <f>RasF!C83</f>
        <v>72</v>
      </c>
      <c r="C1370" s="53">
        <f>RasF!D83</f>
        <v>85165</v>
      </c>
      <c r="D1370" s="53">
        <f>RasF!E83</f>
        <v>401281</v>
      </c>
      <c r="E1370" s="53">
        <v>0</v>
      </c>
      <c r="F1370" s="53">
        <v>0</v>
      </c>
      <c r="G1370" s="54">
        <f t="shared" si="50"/>
        <v>63916.34399999999</v>
      </c>
      <c r="H1370" s="54">
        <f t="shared" si="51"/>
        <v>0</v>
      </c>
      <c r="I1370" s="55">
        <v>0</v>
      </c>
    </row>
    <row r="1371" spans="1:9" x14ac:dyDescent="0.2">
      <c r="A1371" s="52">
        <v>154</v>
      </c>
      <c r="B1371" s="53">
        <f>RasF!C84</f>
        <v>73</v>
      </c>
      <c r="C1371" s="53">
        <f>RasF!D84</f>
        <v>1532857</v>
      </c>
      <c r="D1371" s="53">
        <f>RasF!E84</f>
        <v>1251692</v>
      </c>
      <c r="E1371" s="53">
        <v>0</v>
      </c>
      <c r="F1371" s="53">
        <v>0</v>
      </c>
      <c r="G1371" s="54">
        <f t="shared" si="50"/>
        <v>294645.59299999999</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1114289</v>
      </c>
      <c r="D1375" s="53">
        <f>RasF!E88</f>
        <v>975780</v>
      </c>
      <c r="E1375" s="53">
        <v>0</v>
      </c>
      <c r="F1375" s="53">
        <v>0</v>
      </c>
      <c r="G1375" s="54">
        <f t="shared" si="52"/>
        <v>236070.37299999999</v>
      </c>
      <c r="H1375" s="54">
        <f t="shared" si="51"/>
        <v>0</v>
      </c>
      <c r="I1375" s="55">
        <v>0</v>
      </c>
    </row>
    <row r="1376" spans="1:9" x14ac:dyDescent="0.2">
      <c r="A1376" s="52">
        <v>154</v>
      </c>
      <c r="B1376" s="53">
        <f>RasF!C89</f>
        <v>78</v>
      </c>
      <c r="C1376" s="53">
        <f>RasF!D89</f>
        <v>5644044</v>
      </c>
      <c r="D1376" s="53">
        <f>RasF!E89</f>
        <v>5583950</v>
      </c>
      <c r="E1376" s="53">
        <v>0</v>
      </c>
      <c r="F1376" s="53">
        <v>0</v>
      </c>
      <c r="G1376" s="54">
        <f t="shared" si="52"/>
        <v>1311331.632</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5644044</v>
      </c>
      <c r="D1382" s="53">
        <f>RasF!E95</f>
        <v>5583950</v>
      </c>
      <c r="E1382" s="53">
        <v>0</v>
      </c>
      <c r="F1382" s="53">
        <v>0</v>
      </c>
      <c r="G1382" s="54">
        <f t="shared" si="52"/>
        <v>1412203.2960000001</v>
      </c>
      <c r="H1382" s="54">
        <f t="shared" si="51"/>
        <v>0</v>
      </c>
      <c r="I1382" s="55">
        <v>0</v>
      </c>
    </row>
    <row r="1383" spans="1:9" x14ac:dyDescent="0.2">
      <c r="A1383" s="52">
        <v>154</v>
      </c>
      <c r="B1383" s="53">
        <f>RasF!C96</f>
        <v>85</v>
      </c>
      <c r="C1383" s="53">
        <f>RasF!D96</f>
        <v>328090838</v>
      </c>
      <c r="D1383" s="53">
        <f>RasF!E96</f>
        <v>341427020</v>
      </c>
      <c r="E1383" s="53">
        <v>0</v>
      </c>
      <c r="F1383" s="53">
        <v>0</v>
      </c>
      <c r="G1383" s="54">
        <f t="shared" si="52"/>
        <v>85930314.63000001</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60008492</v>
      </c>
      <c r="D1388" s="53">
        <f>RasF!E101</f>
        <v>69678559</v>
      </c>
      <c r="E1388" s="53">
        <v>0</v>
      </c>
      <c r="F1388" s="53">
        <v>0</v>
      </c>
      <c r="G1388" s="54">
        <f t="shared" si="52"/>
        <v>17942904.899999999</v>
      </c>
      <c r="H1388" s="54">
        <f t="shared" si="51"/>
        <v>0</v>
      </c>
      <c r="I1388" s="55">
        <v>0</v>
      </c>
    </row>
    <row r="1389" spans="1:9" x14ac:dyDescent="0.2">
      <c r="A1389" s="52">
        <v>154</v>
      </c>
      <c r="B1389" s="53">
        <f>RasF!C102</f>
        <v>91</v>
      </c>
      <c r="C1389" s="53">
        <f>RasF!D102</f>
        <v>60008492</v>
      </c>
      <c r="D1389" s="53">
        <f>RasF!E102</f>
        <v>69678559</v>
      </c>
      <c r="E1389" s="53">
        <v>0</v>
      </c>
      <c r="F1389" s="53">
        <v>0</v>
      </c>
      <c r="G1389" s="54">
        <f t="shared" si="52"/>
        <v>18142270.509999998</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251542480</v>
      </c>
      <c r="D1393" s="53">
        <f>RasF!E106</f>
        <v>247535904</v>
      </c>
      <c r="E1393" s="53">
        <v>0</v>
      </c>
      <c r="F1393" s="53">
        <v>0</v>
      </c>
      <c r="G1393" s="54">
        <f t="shared" si="52"/>
        <v>70928357.359999999</v>
      </c>
      <c r="H1393" s="54">
        <f t="shared" si="51"/>
        <v>0</v>
      </c>
      <c r="I1393" s="55">
        <v>0</v>
      </c>
    </row>
    <row r="1394" spans="1:9" x14ac:dyDescent="0.2">
      <c r="A1394" s="52">
        <v>154</v>
      </c>
      <c r="B1394" s="53">
        <f>RasF!C107</f>
        <v>96</v>
      </c>
      <c r="C1394" s="53">
        <f>RasF!D107</f>
        <v>251542480</v>
      </c>
      <c r="D1394" s="53">
        <f>RasF!E107</f>
        <v>247535904</v>
      </c>
      <c r="E1394" s="53">
        <v>0</v>
      </c>
      <c r="F1394" s="53">
        <v>0</v>
      </c>
      <c r="G1394" s="54">
        <f t="shared" si="52"/>
        <v>71674971.648000002</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14717452</v>
      </c>
      <c r="D1398" s="53">
        <f>RasF!E111</f>
        <v>22361475</v>
      </c>
      <c r="E1398" s="53">
        <v>0</v>
      </c>
      <c r="F1398" s="53">
        <v>0</v>
      </c>
      <c r="G1398" s="54">
        <f t="shared" si="52"/>
        <v>5944040.2000000002</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1822414</v>
      </c>
      <c r="D1400" s="53">
        <f>RasF!E113</f>
        <v>1851082</v>
      </c>
      <c r="E1400" s="53">
        <v>0</v>
      </c>
      <c r="F1400" s="53">
        <v>0</v>
      </c>
      <c r="G1400" s="54">
        <f t="shared" si="52"/>
        <v>563506.95600000001</v>
      </c>
      <c r="H1400" s="54">
        <f t="shared" si="51"/>
        <v>0</v>
      </c>
      <c r="I1400" s="55">
        <v>0</v>
      </c>
    </row>
    <row r="1401" spans="1:9" x14ac:dyDescent="0.2">
      <c r="A1401" s="52">
        <v>154</v>
      </c>
      <c r="B1401" s="53">
        <f>RasF!C114</f>
        <v>103</v>
      </c>
      <c r="C1401" s="53">
        <f>RasF!D114</f>
        <v>3049008</v>
      </c>
      <c r="D1401" s="53">
        <f>RasF!E114</f>
        <v>3929963</v>
      </c>
      <c r="E1401" s="53">
        <v>0</v>
      </c>
      <c r="F1401" s="53">
        <v>0</v>
      </c>
      <c r="G1401" s="54">
        <f t="shared" si="52"/>
        <v>1123620.2019999998</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3049008</v>
      </c>
      <c r="D1407" s="53">
        <f>RasF!E120</f>
        <v>3929963</v>
      </c>
      <c r="E1407" s="53">
        <v>0</v>
      </c>
      <c r="F1407" s="53">
        <v>0</v>
      </c>
      <c r="G1407" s="54">
        <f t="shared" si="52"/>
        <v>1189073.8059999999</v>
      </c>
      <c r="H1407" s="54">
        <f t="shared" si="51"/>
        <v>0</v>
      </c>
      <c r="I1407" s="55">
        <v>0</v>
      </c>
    </row>
    <row r="1408" spans="1:9" x14ac:dyDescent="0.2">
      <c r="A1408" s="52">
        <v>154</v>
      </c>
      <c r="B1408" s="53">
        <f>RasF!C121</f>
        <v>110</v>
      </c>
      <c r="C1408" s="53">
        <f>RasF!D121</f>
        <v>220811446</v>
      </c>
      <c r="D1408" s="53">
        <f>RasF!E121</f>
        <v>289972074</v>
      </c>
      <c r="E1408" s="53">
        <v>0</v>
      </c>
      <c r="F1408" s="53">
        <v>0</v>
      </c>
      <c r="G1408" s="54">
        <f t="shared" si="52"/>
        <v>88083115.340000004</v>
      </c>
      <c r="H1408" s="54">
        <f t="shared" si="51"/>
        <v>0</v>
      </c>
      <c r="I1408" s="55">
        <v>0</v>
      </c>
    </row>
    <row r="1409" spans="1:9" x14ac:dyDescent="0.2">
      <c r="A1409" s="52">
        <v>154</v>
      </c>
      <c r="B1409" s="53">
        <f>RasF!C122</f>
        <v>111</v>
      </c>
      <c r="C1409" s="53">
        <f>RasF!D122</f>
        <v>110535738</v>
      </c>
      <c r="D1409" s="53">
        <f>RasF!E122</f>
        <v>143659222</v>
      </c>
      <c r="E1409" s="53">
        <v>0</v>
      </c>
      <c r="F1409" s="53">
        <v>0</v>
      </c>
      <c r="G1409" s="54">
        <f t="shared" si="52"/>
        <v>44161814.202</v>
      </c>
      <c r="H1409" s="54">
        <f t="shared" si="51"/>
        <v>0</v>
      </c>
      <c r="I1409" s="55">
        <v>0</v>
      </c>
    </row>
    <row r="1410" spans="1:9" x14ac:dyDescent="0.2">
      <c r="A1410" s="52">
        <v>154</v>
      </c>
      <c r="B1410" s="53">
        <f>RasF!C123</f>
        <v>112</v>
      </c>
      <c r="C1410" s="53">
        <f>RasF!D123</f>
        <v>142040</v>
      </c>
      <c r="D1410" s="53">
        <f>RasF!E123</f>
        <v>132962</v>
      </c>
      <c r="E1410" s="53">
        <v>0</v>
      </c>
      <c r="F1410" s="53">
        <v>0</v>
      </c>
      <c r="G1410" s="54">
        <f t="shared" si="52"/>
        <v>45691.968000000001</v>
      </c>
      <c r="H1410" s="54">
        <f t="shared" si="51"/>
        <v>0</v>
      </c>
      <c r="I1410" s="55">
        <v>0</v>
      </c>
    </row>
    <row r="1411" spans="1:9" x14ac:dyDescent="0.2">
      <c r="A1411" s="52">
        <v>154</v>
      </c>
      <c r="B1411" s="53">
        <f>RasF!C124</f>
        <v>113</v>
      </c>
      <c r="C1411" s="53">
        <f>RasF!D124</f>
        <v>110393698</v>
      </c>
      <c r="D1411" s="53">
        <f>RasF!E124</f>
        <v>143526260</v>
      </c>
      <c r="E1411" s="53">
        <v>0</v>
      </c>
      <c r="F1411" s="53">
        <v>0</v>
      </c>
      <c r="G1411" s="54">
        <f t="shared" si="52"/>
        <v>44911422.634000003</v>
      </c>
      <c r="H1411" s="54">
        <f t="shared" si="51"/>
        <v>0</v>
      </c>
      <c r="I1411" s="55">
        <v>0</v>
      </c>
    </row>
    <row r="1412" spans="1:9" x14ac:dyDescent="0.2">
      <c r="A1412" s="52">
        <v>154</v>
      </c>
      <c r="B1412" s="53">
        <f>RasF!C125</f>
        <v>114</v>
      </c>
      <c r="C1412" s="53">
        <f>RasF!D125</f>
        <v>101819315</v>
      </c>
      <c r="D1412" s="53">
        <f>RasF!E125</f>
        <v>126050016</v>
      </c>
      <c r="E1412" s="53">
        <v>0</v>
      </c>
      <c r="F1412" s="53">
        <v>0</v>
      </c>
      <c r="G1412" s="54">
        <f t="shared" si="52"/>
        <v>40346805.557999998</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101819315</v>
      </c>
      <c r="D1414" s="53">
        <f>RasF!E127</f>
        <v>126050016</v>
      </c>
      <c r="E1414" s="53">
        <v>0</v>
      </c>
      <c r="F1414" s="53">
        <v>0</v>
      </c>
      <c r="G1414" s="54">
        <f t="shared" si="52"/>
        <v>41054644.252000004</v>
      </c>
      <c r="H1414" s="54">
        <f t="shared" si="51"/>
        <v>0</v>
      </c>
      <c r="I1414" s="55">
        <v>0</v>
      </c>
    </row>
    <row r="1415" spans="1:9" x14ac:dyDescent="0.2">
      <c r="A1415" s="52">
        <v>154</v>
      </c>
      <c r="B1415" s="53">
        <f>RasF!C128</f>
        <v>117</v>
      </c>
      <c r="C1415" s="53">
        <f>RasF!D128</f>
        <v>0</v>
      </c>
      <c r="D1415" s="53">
        <f>RasF!E128</f>
        <v>9936838</v>
      </c>
      <c r="E1415" s="53">
        <v>0</v>
      </c>
      <c r="F1415" s="53">
        <v>0</v>
      </c>
      <c r="G1415" s="54">
        <f t="shared" si="52"/>
        <v>2325220.0920000002</v>
      </c>
      <c r="H1415" s="54">
        <f t="shared" si="51"/>
        <v>0</v>
      </c>
      <c r="I1415" s="55">
        <v>0</v>
      </c>
    </row>
    <row r="1416" spans="1:9" x14ac:dyDescent="0.2">
      <c r="A1416" s="52">
        <v>154</v>
      </c>
      <c r="B1416" s="53">
        <f>RasF!C129</f>
        <v>118</v>
      </c>
      <c r="C1416" s="53">
        <f>RasF!D129</f>
        <v>2027868</v>
      </c>
      <c r="D1416" s="53">
        <f>RasF!E129</f>
        <v>1691694</v>
      </c>
      <c r="E1416" s="53">
        <v>0</v>
      </c>
      <c r="F1416" s="53">
        <v>0</v>
      </c>
      <c r="G1416" s="54">
        <f t="shared" si="52"/>
        <v>638528.20799999998</v>
      </c>
      <c r="H1416" s="54">
        <f t="shared" si="51"/>
        <v>0</v>
      </c>
      <c r="I1416" s="55">
        <v>0</v>
      </c>
    </row>
    <row r="1417" spans="1:9" x14ac:dyDescent="0.2">
      <c r="A1417" s="52">
        <v>154</v>
      </c>
      <c r="B1417" s="53">
        <f>RasF!C130</f>
        <v>119</v>
      </c>
      <c r="C1417" s="53">
        <f>RasF!D130</f>
        <v>2027868</v>
      </c>
      <c r="D1417" s="53">
        <f>RasF!E130</f>
        <v>1691694</v>
      </c>
      <c r="E1417" s="53">
        <v>0</v>
      </c>
      <c r="F1417" s="53">
        <v>0</v>
      </c>
      <c r="G1417" s="54">
        <f t="shared" si="52"/>
        <v>643939.46399999992</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6428525</v>
      </c>
      <c r="D1420" s="53">
        <f>RasF!E133</f>
        <v>8634304</v>
      </c>
      <c r="E1420" s="53">
        <v>0</v>
      </c>
      <c r="F1420" s="53">
        <v>0</v>
      </c>
      <c r="G1420" s="54">
        <f t="shared" si="52"/>
        <v>2891050.2259999998</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20707091</v>
      </c>
      <c r="D1423" s="53">
        <f>RasF!E136</f>
        <v>23744237</v>
      </c>
      <c r="E1423" s="53">
        <v>0</v>
      </c>
      <c r="F1423" s="53">
        <v>0</v>
      </c>
      <c r="G1423" s="54">
        <f t="shared" si="52"/>
        <v>8524445.625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15959373</v>
      </c>
      <c r="D1427" s="53">
        <f>RasF!E140</f>
        <v>15462089</v>
      </c>
      <c r="E1427" s="53">
        <v>0</v>
      </c>
      <c r="F1427" s="53">
        <v>0</v>
      </c>
      <c r="G1427" s="54">
        <f t="shared" si="52"/>
        <v>6047978.0789999999</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230296</v>
      </c>
      <c r="E1429" s="53">
        <v>0</v>
      </c>
      <c r="F1429" s="53">
        <v>0</v>
      </c>
      <c r="G1429" s="54">
        <f t="shared" si="52"/>
        <v>60337.552000000003</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4747718</v>
      </c>
      <c r="D1432" s="53">
        <f>RasF!E145</f>
        <v>5187572</v>
      </c>
      <c r="E1432" s="53">
        <v>0</v>
      </c>
      <c r="F1432" s="53">
        <v>0</v>
      </c>
      <c r="G1432" s="54">
        <f t="shared" si="52"/>
        <v>2026463.5080000001</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2864280</v>
      </c>
      <c r="E1434" s="53">
        <v>0</v>
      </c>
      <c r="F1434" s="53">
        <v>0</v>
      </c>
      <c r="G1434" s="54">
        <f t="shared" si="52"/>
        <v>779084.16</v>
      </c>
      <c r="H1434" s="54">
        <f t="shared" si="53"/>
        <v>0</v>
      </c>
      <c r="I1434" s="55">
        <v>0</v>
      </c>
    </row>
    <row r="1435" spans="1:9" x14ac:dyDescent="0.2">
      <c r="A1435" s="61">
        <v>154</v>
      </c>
      <c r="B1435" s="62">
        <f>RasF!C148</f>
        <v>137</v>
      </c>
      <c r="C1435" s="62">
        <f>RasF!D148</f>
        <v>618357155</v>
      </c>
      <c r="D1435" s="62">
        <f>RasF!E148</f>
        <v>710828664</v>
      </c>
      <c r="E1435" s="62">
        <v>0</v>
      </c>
      <c r="F1435" s="62">
        <v>0</v>
      </c>
      <c r="G1435" s="63">
        <f t="shared" si="52"/>
        <v>279481984.171</v>
      </c>
      <c r="H1435" s="63">
        <f t="shared" si="53"/>
        <v>0</v>
      </c>
      <c r="I1435" s="64">
        <v>0</v>
      </c>
    </row>
    <row r="1436" spans="1:9" x14ac:dyDescent="0.2">
      <c r="A1436" s="57">
        <v>156</v>
      </c>
      <c r="B1436" s="58">
        <f>PVRIO!C12</f>
        <v>1</v>
      </c>
      <c r="C1436" s="65">
        <f>PVRIO!D12</f>
        <v>70556946</v>
      </c>
      <c r="D1436" s="65">
        <f>PVRIO!E12</f>
        <v>523313</v>
      </c>
      <c r="E1436" s="65">
        <v>0</v>
      </c>
      <c r="F1436" s="65">
        <v>0</v>
      </c>
      <c r="G1436" s="59">
        <f t="shared" si="52"/>
        <v>71603.572</v>
      </c>
      <c r="H1436" s="59">
        <f t="shared" si="53"/>
        <v>0</v>
      </c>
      <c r="I1436" s="60">
        <v>0</v>
      </c>
    </row>
    <row r="1437" spans="1:9" x14ac:dyDescent="0.2">
      <c r="A1437" s="52">
        <v>156</v>
      </c>
      <c r="B1437" s="53">
        <f>PVRIO!C13</f>
        <v>2</v>
      </c>
      <c r="C1437" s="56">
        <f>PVRIO!D13</f>
        <v>1261565</v>
      </c>
      <c r="D1437" s="56">
        <f>PVRIO!E13</f>
        <v>166353</v>
      </c>
      <c r="E1437" s="56">
        <v>0</v>
      </c>
      <c r="F1437" s="56">
        <v>0</v>
      </c>
      <c r="G1437" s="54">
        <f t="shared" ref="G1437:G1479" si="54">B1437/1000*C1437+B1437/500*D1437</f>
        <v>3188.5420000000004</v>
      </c>
      <c r="H1437" s="54">
        <f t="shared" si="53"/>
        <v>0</v>
      </c>
      <c r="I1437" s="55">
        <v>0</v>
      </c>
    </row>
    <row r="1438" spans="1:9" x14ac:dyDescent="0.2">
      <c r="A1438" s="52">
        <v>156</v>
      </c>
      <c r="B1438" s="53">
        <f>PVRIO!C14</f>
        <v>3</v>
      </c>
      <c r="C1438" s="56">
        <f>PVRIO!D14</f>
        <v>1261565</v>
      </c>
      <c r="D1438" s="56">
        <f>PVRIO!E14</f>
        <v>166353</v>
      </c>
      <c r="E1438" s="56">
        <v>0</v>
      </c>
      <c r="F1438" s="56">
        <v>0</v>
      </c>
      <c r="G1438" s="54">
        <f t="shared" si="54"/>
        <v>4782.8130000000001</v>
      </c>
      <c r="H1438" s="54">
        <f t="shared" si="53"/>
        <v>0</v>
      </c>
      <c r="I1438" s="55">
        <v>0</v>
      </c>
    </row>
    <row r="1439" spans="1:9" x14ac:dyDescent="0.2">
      <c r="A1439" s="52">
        <v>156</v>
      </c>
      <c r="B1439" s="53">
        <f>PVRIO!C15</f>
        <v>4</v>
      </c>
      <c r="C1439" s="56">
        <f>PVRIO!D15</f>
        <v>0</v>
      </c>
      <c r="D1439" s="56">
        <f>PVRIO!E15</f>
        <v>41401</v>
      </c>
      <c r="E1439" s="56">
        <v>0</v>
      </c>
      <c r="F1439" s="56">
        <v>0</v>
      </c>
      <c r="G1439" s="54">
        <f t="shared" si="54"/>
        <v>331.20800000000003</v>
      </c>
      <c r="H1439" s="54">
        <f t="shared" si="53"/>
        <v>0</v>
      </c>
      <c r="I1439" s="55">
        <v>0</v>
      </c>
    </row>
    <row r="1440" spans="1:9" x14ac:dyDescent="0.2">
      <c r="A1440" s="52">
        <v>156</v>
      </c>
      <c r="B1440" s="53">
        <f>PVRIO!C16</f>
        <v>5</v>
      </c>
      <c r="C1440" s="56">
        <f>PVRIO!D16</f>
        <v>0</v>
      </c>
      <c r="D1440" s="56">
        <f>PVRIO!E16</f>
        <v>34240</v>
      </c>
      <c r="E1440" s="56">
        <v>0</v>
      </c>
      <c r="F1440" s="56">
        <v>0</v>
      </c>
      <c r="G1440" s="54">
        <f t="shared" si="54"/>
        <v>342.40000000000003</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5071</v>
      </c>
      <c r="D1442" s="56">
        <f>PVRIO!E18</f>
        <v>0</v>
      </c>
      <c r="E1442" s="56">
        <v>0</v>
      </c>
      <c r="F1442" s="56">
        <v>0</v>
      </c>
      <c r="G1442" s="54">
        <f t="shared" si="54"/>
        <v>35.497</v>
      </c>
      <c r="H1442" s="54">
        <f t="shared" si="53"/>
        <v>0</v>
      </c>
      <c r="I1442" s="55">
        <v>0</v>
      </c>
    </row>
    <row r="1443" spans="1:9" x14ac:dyDescent="0.2">
      <c r="A1443" s="52">
        <v>156</v>
      </c>
      <c r="B1443" s="53">
        <f>PVRIO!C19</f>
        <v>8</v>
      </c>
      <c r="C1443" s="56">
        <f>PVRIO!D19</f>
        <v>47825</v>
      </c>
      <c r="D1443" s="56">
        <f>PVRIO!E19</f>
        <v>90712</v>
      </c>
      <c r="E1443" s="56">
        <v>0</v>
      </c>
      <c r="F1443" s="56">
        <v>0</v>
      </c>
      <c r="G1443" s="54">
        <f t="shared" si="54"/>
        <v>1833.9920000000002</v>
      </c>
      <c r="H1443" s="54">
        <f t="shared" si="53"/>
        <v>0</v>
      </c>
      <c r="I1443" s="55">
        <v>0</v>
      </c>
    </row>
    <row r="1444" spans="1:9" x14ac:dyDescent="0.2">
      <c r="A1444" s="52">
        <v>156</v>
      </c>
      <c r="B1444" s="53">
        <f>PVRIO!C20</f>
        <v>9</v>
      </c>
      <c r="C1444" s="56">
        <f>PVRIO!D20</f>
        <v>1208669</v>
      </c>
      <c r="D1444" s="56">
        <f>PVRIO!E20</f>
        <v>0</v>
      </c>
      <c r="E1444" s="56">
        <v>0</v>
      </c>
      <c r="F1444" s="56">
        <v>0</v>
      </c>
      <c r="G1444" s="54">
        <f t="shared" si="54"/>
        <v>10878.020999999999</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69295381</v>
      </c>
      <c r="D1453" s="56">
        <f>PVRIO!E29</f>
        <v>356960</v>
      </c>
      <c r="E1453" s="56">
        <v>0</v>
      </c>
      <c r="F1453" s="56">
        <v>0</v>
      </c>
      <c r="G1453" s="54">
        <f t="shared" si="54"/>
        <v>1260167.4180000001</v>
      </c>
      <c r="H1453" s="54">
        <f t="shared" si="53"/>
        <v>0</v>
      </c>
      <c r="I1453" s="55">
        <v>0</v>
      </c>
    </row>
    <row r="1454" spans="1:9" x14ac:dyDescent="0.2">
      <c r="A1454" s="52">
        <v>156</v>
      </c>
      <c r="B1454" s="53">
        <f>PVRIO!C30</f>
        <v>19</v>
      </c>
      <c r="C1454" s="56">
        <f>PVRIO!D30</f>
        <v>69215961</v>
      </c>
      <c r="D1454" s="56">
        <f>PVRIO!E30</f>
        <v>187529</v>
      </c>
      <c r="E1454" s="56">
        <v>0</v>
      </c>
      <c r="F1454" s="56">
        <v>0</v>
      </c>
      <c r="G1454" s="54">
        <f t="shared" si="54"/>
        <v>1322229.361</v>
      </c>
      <c r="H1454" s="54">
        <f t="shared" si="53"/>
        <v>0</v>
      </c>
      <c r="I1454" s="55">
        <v>0</v>
      </c>
    </row>
    <row r="1455" spans="1:9" x14ac:dyDescent="0.2">
      <c r="A1455" s="52">
        <v>156</v>
      </c>
      <c r="B1455" s="53">
        <f>PVRIO!C31</f>
        <v>20</v>
      </c>
      <c r="C1455" s="56">
        <f>PVRIO!D31</f>
        <v>886390</v>
      </c>
      <c r="D1455" s="56">
        <f>PVRIO!E31</f>
        <v>0</v>
      </c>
      <c r="E1455" s="56">
        <v>0</v>
      </c>
      <c r="F1455" s="56">
        <v>0</v>
      </c>
      <c r="G1455" s="54">
        <f t="shared" si="54"/>
        <v>17727.8</v>
      </c>
      <c r="H1455" s="54">
        <f t="shared" si="53"/>
        <v>0</v>
      </c>
      <c r="I1455" s="55">
        <v>0</v>
      </c>
    </row>
    <row r="1456" spans="1:9" x14ac:dyDescent="0.2">
      <c r="A1456" s="52">
        <v>156</v>
      </c>
      <c r="B1456" s="53">
        <f>PVRIO!C32</f>
        <v>21</v>
      </c>
      <c r="C1456" s="56">
        <f>PVRIO!D32</f>
        <v>56798147</v>
      </c>
      <c r="D1456" s="56">
        <f>PVRIO!E32</f>
        <v>187529</v>
      </c>
      <c r="E1456" s="56">
        <v>0</v>
      </c>
      <c r="F1456" s="56">
        <v>0</v>
      </c>
      <c r="G1456" s="54">
        <f t="shared" si="54"/>
        <v>1200637.3050000002</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1381</v>
      </c>
      <c r="D1458" s="56">
        <f>PVRIO!E34</f>
        <v>0</v>
      </c>
      <c r="E1458" s="56">
        <v>0</v>
      </c>
      <c r="F1458" s="56">
        <v>0</v>
      </c>
      <c r="G1458" s="54">
        <f t="shared" si="54"/>
        <v>31.762999999999998</v>
      </c>
      <c r="H1458" s="54">
        <f t="shared" si="53"/>
        <v>0</v>
      </c>
      <c r="I1458" s="55">
        <v>0</v>
      </c>
    </row>
    <row r="1459" spans="1:9" x14ac:dyDescent="0.2">
      <c r="A1459" s="52">
        <v>156</v>
      </c>
      <c r="B1459" s="53">
        <f>PVRIO!C35</f>
        <v>24</v>
      </c>
      <c r="C1459" s="56">
        <f>PVRIO!D35</f>
        <v>6500</v>
      </c>
      <c r="D1459" s="56">
        <f>PVRIO!E35</f>
        <v>0</v>
      </c>
      <c r="E1459" s="56">
        <v>0</v>
      </c>
      <c r="F1459" s="56">
        <v>0</v>
      </c>
      <c r="G1459" s="54">
        <f t="shared" si="54"/>
        <v>156</v>
      </c>
      <c r="H1459" s="54">
        <f t="shared" si="53"/>
        <v>0</v>
      </c>
      <c r="I1459" s="55">
        <v>0</v>
      </c>
    </row>
    <row r="1460" spans="1:9" x14ac:dyDescent="0.2">
      <c r="A1460" s="52">
        <v>156</v>
      </c>
      <c r="B1460" s="53">
        <f>PVRIO!C36</f>
        <v>25</v>
      </c>
      <c r="C1460" s="56">
        <f>PVRIO!D36</f>
        <v>11523543</v>
      </c>
      <c r="D1460" s="56">
        <f>PVRIO!E36</f>
        <v>0</v>
      </c>
      <c r="E1460" s="56">
        <v>0</v>
      </c>
      <c r="F1460" s="56">
        <v>0</v>
      </c>
      <c r="G1460" s="54">
        <f t="shared" si="54"/>
        <v>288088.57500000001</v>
      </c>
      <c r="H1460" s="54">
        <f t="shared" si="53"/>
        <v>0</v>
      </c>
      <c r="I1460" s="55">
        <v>0</v>
      </c>
    </row>
    <row r="1461" spans="1:9" x14ac:dyDescent="0.2">
      <c r="A1461" s="52">
        <v>156</v>
      </c>
      <c r="B1461" s="53">
        <f>PVRIO!C37</f>
        <v>26</v>
      </c>
      <c r="C1461" s="56">
        <f>PVRIO!D37</f>
        <v>79420</v>
      </c>
      <c r="D1461" s="56">
        <f>PVRIO!E37</f>
        <v>169431</v>
      </c>
      <c r="E1461" s="56">
        <v>0</v>
      </c>
      <c r="F1461" s="56">
        <v>0</v>
      </c>
      <c r="G1461" s="54">
        <f t="shared" si="54"/>
        <v>10875.332</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22310</v>
      </c>
      <c r="E1463" s="56">
        <v>0</v>
      </c>
      <c r="F1463" s="56">
        <v>0</v>
      </c>
      <c r="G1463" s="54">
        <f t="shared" si="54"/>
        <v>1249.3600000000001</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79420</v>
      </c>
      <c r="D1466" s="56">
        <f>PVRIO!E42</f>
        <v>0</v>
      </c>
      <c r="E1466" s="56">
        <v>0</v>
      </c>
      <c r="F1466" s="56">
        <v>0</v>
      </c>
      <c r="G1466" s="54">
        <f t="shared" si="54"/>
        <v>2462.02</v>
      </c>
      <c r="H1466" s="54">
        <f t="shared" si="53"/>
        <v>0</v>
      </c>
      <c r="I1466" s="55">
        <v>0</v>
      </c>
    </row>
    <row r="1467" spans="1:9" x14ac:dyDescent="0.2">
      <c r="A1467" s="52">
        <v>156</v>
      </c>
      <c r="B1467" s="53">
        <f>PVRIO!C43</f>
        <v>32</v>
      </c>
      <c r="C1467" s="56">
        <f>PVRIO!D43</f>
        <v>0</v>
      </c>
      <c r="D1467" s="56">
        <f>PVRIO!E43</f>
        <v>147121</v>
      </c>
      <c r="E1467" s="56">
        <v>0</v>
      </c>
      <c r="F1467" s="56">
        <v>0</v>
      </c>
      <c r="G1467" s="54">
        <f t="shared" si="54"/>
        <v>9415.7440000000006</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2500</v>
      </c>
      <c r="E1469" s="56">
        <v>0</v>
      </c>
      <c r="F1469" s="56">
        <v>0</v>
      </c>
      <c r="G1469" s="54">
        <f t="shared" si="54"/>
        <v>170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2500</v>
      </c>
      <c r="E1475" s="56">
        <v>0</v>
      </c>
      <c r="F1475" s="56">
        <v>0</v>
      </c>
      <c r="G1475" s="54">
        <f t="shared" si="54"/>
        <v>200</v>
      </c>
      <c r="H1475" s="54">
        <f t="shared" si="53"/>
        <v>0</v>
      </c>
      <c r="I1475" s="55">
        <v>0</v>
      </c>
    </row>
    <row r="1476" spans="1:9" x14ac:dyDescent="0.2">
      <c r="A1476" s="52">
        <v>156</v>
      </c>
      <c r="B1476" s="53">
        <f>PVRIO!C52</f>
        <v>41</v>
      </c>
      <c r="C1476" s="56">
        <f>PVRIO!D52</f>
        <v>0</v>
      </c>
      <c r="D1476" s="56">
        <f>PVRIO!E52</f>
        <v>2500</v>
      </c>
      <c r="E1476" s="56">
        <v>0</v>
      </c>
      <c r="F1476" s="56">
        <v>0</v>
      </c>
      <c r="G1476" s="54">
        <f t="shared" si="54"/>
        <v>205</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151131135</v>
      </c>
      <c r="D1480" s="65"/>
      <c r="E1480" s="65">
        <v>0</v>
      </c>
      <c r="F1480" s="65">
        <v>0</v>
      </c>
      <c r="G1480" s="59">
        <f t="shared" ref="G1480:G1513" si="55">B1480/1000*C1480</f>
        <v>151131.13500000001</v>
      </c>
      <c r="H1480" s="59">
        <f t="shared" ref="H1480:H1513" si="56">ABS(C1480-ROUND(C1480,0))</f>
        <v>0</v>
      </c>
      <c r="I1480" s="60">
        <v>0</v>
      </c>
    </row>
    <row r="1481" spans="1:9" x14ac:dyDescent="0.2">
      <c r="A1481" s="68">
        <v>159</v>
      </c>
      <c r="B1481" s="56">
        <f>Obv!C13</f>
        <v>2</v>
      </c>
      <c r="C1481" s="56">
        <f>Obv!D13</f>
        <v>744653375</v>
      </c>
      <c r="D1481" s="56">
        <v>0</v>
      </c>
      <c r="E1481" s="56">
        <v>0</v>
      </c>
      <c r="F1481" s="56">
        <v>0</v>
      </c>
      <c r="G1481" s="54">
        <f t="shared" si="55"/>
        <v>1489306.75</v>
      </c>
      <c r="H1481" s="54">
        <f t="shared" si="56"/>
        <v>0</v>
      </c>
      <c r="I1481" s="55">
        <v>0</v>
      </c>
    </row>
    <row r="1482" spans="1:9" x14ac:dyDescent="0.2">
      <c r="A1482" s="68">
        <v>159</v>
      </c>
      <c r="B1482" s="56">
        <f>Obv!C14</f>
        <v>3</v>
      </c>
      <c r="C1482" s="56">
        <f>Obv!D14</f>
        <v>2699932</v>
      </c>
      <c r="D1482" s="56">
        <v>0</v>
      </c>
      <c r="E1482" s="56">
        <v>0</v>
      </c>
      <c r="F1482" s="56">
        <v>0</v>
      </c>
      <c r="G1482" s="54">
        <f t="shared" si="55"/>
        <v>8099.7960000000003</v>
      </c>
      <c r="H1482" s="54">
        <f t="shared" si="56"/>
        <v>0</v>
      </c>
      <c r="I1482" s="55">
        <v>0</v>
      </c>
    </row>
    <row r="1483" spans="1:9" x14ac:dyDescent="0.2">
      <c r="A1483" s="68">
        <v>159</v>
      </c>
      <c r="B1483" s="56">
        <f>Obv!C15</f>
        <v>4</v>
      </c>
      <c r="C1483" s="56">
        <f>Obv!D15</f>
        <v>657869646</v>
      </c>
      <c r="D1483" s="56">
        <v>0</v>
      </c>
      <c r="E1483" s="56">
        <v>0</v>
      </c>
      <c r="F1483" s="56">
        <v>0</v>
      </c>
      <c r="G1483" s="54">
        <f t="shared" si="55"/>
        <v>2631478.5840000003</v>
      </c>
      <c r="H1483" s="54">
        <f t="shared" si="56"/>
        <v>0</v>
      </c>
      <c r="I1483" s="55">
        <v>0</v>
      </c>
    </row>
    <row r="1484" spans="1:9" x14ac:dyDescent="0.2">
      <c r="A1484" s="68">
        <v>159</v>
      </c>
      <c r="B1484" s="56">
        <f>Obv!C16</f>
        <v>5</v>
      </c>
      <c r="C1484" s="56">
        <f>Obv!D16</f>
        <v>416689058</v>
      </c>
      <c r="D1484" s="56">
        <v>0</v>
      </c>
      <c r="E1484" s="56">
        <v>0</v>
      </c>
      <c r="F1484" s="56">
        <v>0</v>
      </c>
      <c r="G1484" s="54">
        <f t="shared" si="55"/>
        <v>2083445.29</v>
      </c>
      <c r="H1484" s="54">
        <f t="shared" si="56"/>
        <v>0</v>
      </c>
      <c r="I1484" s="55">
        <v>0</v>
      </c>
    </row>
    <row r="1485" spans="1:9" x14ac:dyDescent="0.2">
      <c r="A1485" s="68">
        <v>159</v>
      </c>
      <c r="B1485" s="56">
        <f>Obv!C17</f>
        <v>6</v>
      </c>
      <c r="C1485" s="56">
        <f>Obv!D17</f>
        <v>172689349</v>
      </c>
      <c r="D1485" s="56">
        <v>0</v>
      </c>
      <c r="E1485" s="56">
        <v>0</v>
      </c>
      <c r="F1485" s="56">
        <v>0</v>
      </c>
      <c r="G1485" s="54">
        <f t="shared" si="55"/>
        <v>1036136.094</v>
      </c>
      <c r="H1485" s="54">
        <f t="shared" si="56"/>
        <v>0</v>
      </c>
      <c r="I1485" s="55">
        <v>0</v>
      </c>
    </row>
    <row r="1486" spans="1:9" x14ac:dyDescent="0.2">
      <c r="A1486" s="68">
        <v>159</v>
      </c>
      <c r="B1486" s="56">
        <f>Obv!C18</f>
        <v>7</v>
      </c>
      <c r="C1486" s="56">
        <f>Obv!D18</f>
        <v>3397310</v>
      </c>
      <c r="D1486" s="56">
        <v>0</v>
      </c>
      <c r="E1486" s="56">
        <v>0</v>
      </c>
      <c r="F1486" s="56">
        <v>0</v>
      </c>
      <c r="G1486" s="54">
        <f t="shared" si="55"/>
        <v>23781.170000000002</v>
      </c>
      <c r="H1486" s="54">
        <f t="shared" si="56"/>
        <v>0</v>
      </c>
      <c r="I1486" s="55">
        <v>0</v>
      </c>
    </row>
    <row r="1487" spans="1:9" x14ac:dyDescent="0.2">
      <c r="A1487" s="68">
        <v>159</v>
      </c>
      <c r="B1487" s="56">
        <f>Obv!C19</f>
        <v>8</v>
      </c>
      <c r="C1487" s="56">
        <f>Obv!D19</f>
        <v>4841644</v>
      </c>
      <c r="D1487" s="56">
        <v>0</v>
      </c>
      <c r="E1487" s="56">
        <v>0</v>
      </c>
      <c r="F1487" s="56">
        <v>0</v>
      </c>
      <c r="G1487" s="54">
        <f t="shared" si="55"/>
        <v>38733.152000000002</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13963036</v>
      </c>
      <c r="D1489" s="56">
        <v>0</v>
      </c>
      <c r="E1489" s="56">
        <v>0</v>
      </c>
      <c r="F1489" s="56">
        <v>0</v>
      </c>
      <c r="G1489" s="54">
        <f t="shared" si="55"/>
        <v>139630.36000000002</v>
      </c>
      <c r="H1489" s="54">
        <f t="shared" si="56"/>
        <v>0</v>
      </c>
      <c r="I1489" s="55">
        <v>0</v>
      </c>
    </row>
    <row r="1490" spans="1:9" x14ac:dyDescent="0.2">
      <c r="A1490" s="68">
        <v>159</v>
      </c>
      <c r="B1490" s="56">
        <f>Obv!C22</f>
        <v>11</v>
      </c>
      <c r="C1490" s="56">
        <f>Obv!D22</f>
        <v>440608</v>
      </c>
      <c r="D1490" s="56">
        <v>0</v>
      </c>
      <c r="E1490" s="56">
        <v>0</v>
      </c>
      <c r="F1490" s="56">
        <v>0</v>
      </c>
      <c r="G1490" s="54">
        <f t="shared" si="55"/>
        <v>4846.6880000000001</v>
      </c>
      <c r="H1490" s="54">
        <f t="shared" si="56"/>
        <v>0</v>
      </c>
      <c r="I1490" s="55">
        <v>0</v>
      </c>
    </row>
    <row r="1491" spans="1:9" x14ac:dyDescent="0.2">
      <c r="A1491" s="68">
        <v>159</v>
      </c>
      <c r="B1491" s="56">
        <f>Obv!C23</f>
        <v>12</v>
      </c>
      <c r="C1491" s="56">
        <f>Obv!D23</f>
        <v>45848641</v>
      </c>
      <c r="D1491" s="56">
        <v>0</v>
      </c>
      <c r="E1491" s="56">
        <v>0</v>
      </c>
      <c r="F1491" s="56">
        <v>0</v>
      </c>
      <c r="G1491" s="54">
        <f t="shared" si="55"/>
        <v>550183.69200000004</v>
      </c>
      <c r="H1491" s="54">
        <f t="shared" si="56"/>
        <v>0</v>
      </c>
      <c r="I1491" s="55">
        <v>0</v>
      </c>
    </row>
    <row r="1492" spans="1:9" x14ac:dyDescent="0.2">
      <c r="A1492" s="68">
        <v>159</v>
      </c>
      <c r="B1492" s="56">
        <f>Obv!C24</f>
        <v>13</v>
      </c>
      <c r="C1492" s="56">
        <f>Obv!D24</f>
        <v>63309749</v>
      </c>
      <c r="D1492" s="56">
        <v>0</v>
      </c>
      <c r="E1492" s="56">
        <v>0</v>
      </c>
      <c r="F1492" s="56">
        <v>0</v>
      </c>
      <c r="G1492" s="54">
        <f t="shared" si="55"/>
        <v>823026.73699999996</v>
      </c>
      <c r="H1492" s="54">
        <f t="shared" si="56"/>
        <v>0</v>
      </c>
      <c r="I1492" s="55">
        <v>0</v>
      </c>
    </row>
    <row r="1493" spans="1:9" x14ac:dyDescent="0.2">
      <c r="A1493" s="68">
        <v>159</v>
      </c>
      <c r="B1493" s="56">
        <f>Obv!C25</f>
        <v>14</v>
      </c>
      <c r="C1493" s="56">
        <f>Obv!D25</f>
        <v>20774048</v>
      </c>
      <c r="D1493" s="56">
        <v>0</v>
      </c>
      <c r="E1493" s="56">
        <v>0</v>
      </c>
      <c r="F1493" s="56">
        <v>0</v>
      </c>
      <c r="G1493" s="54">
        <f t="shared" si="55"/>
        <v>290836.67200000002</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20774048</v>
      </c>
      <c r="D1497" s="56">
        <v>0</v>
      </c>
      <c r="E1497" s="56">
        <v>0</v>
      </c>
      <c r="F1497" s="56">
        <v>0</v>
      </c>
      <c r="G1497" s="54">
        <f t="shared" si="55"/>
        <v>373932.86399999994</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710865057</v>
      </c>
      <c r="D1499" s="56">
        <v>0</v>
      </c>
      <c r="E1499" s="56">
        <v>0</v>
      </c>
      <c r="F1499" s="56">
        <v>0</v>
      </c>
      <c r="G1499" s="54">
        <f t="shared" si="55"/>
        <v>14217301.140000001</v>
      </c>
      <c r="H1499" s="54">
        <f t="shared" si="56"/>
        <v>0</v>
      </c>
      <c r="I1499" s="55">
        <v>0</v>
      </c>
    </row>
    <row r="1500" spans="1:9" x14ac:dyDescent="0.2">
      <c r="A1500" s="68">
        <v>159</v>
      </c>
      <c r="B1500" s="56">
        <f>Obv!C32</f>
        <v>21</v>
      </c>
      <c r="C1500" s="56">
        <f>Obv!D32</f>
        <v>5858853</v>
      </c>
      <c r="D1500" s="56">
        <v>0</v>
      </c>
      <c r="E1500" s="56">
        <v>0</v>
      </c>
      <c r="F1500" s="56">
        <v>0</v>
      </c>
      <c r="G1500" s="54">
        <f t="shared" si="55"/>
        <v>123035.913</v>
      </c>
      <c r="H1500" s="54">
        <f t="shared" si="56"/>
        <v>0</v>
      </c>
      <c r="I1500" s="55">
        <v>0</v>
      </c>
    </row>
    <row r="1501" spans="1:9" x14ac:dyDescent="0.2">
      <c r="A1501" s="68">
        <v>159</v>
      </c>
      <c r="B1501" s="56">
        <f>Obv!C33</f>
        <v>22</v>
      </c>
      <c r="C1501" s="56">
        <f>Obv!D33</f>
        <v>642001410</v>
      </c>
      <c r="D1501" s="56">
        <v>0</v>
      </c>
      <c r="E1501" s="56">
        <v>0</v>
      </c>
      <c r="F1501" s="56">
        <v>0</v>
      </c>
      <c r="G1501" s="54">
        <f t="shared" si="55"/>
        <v>14124031.02</v>
      </c>
      <c r="H1501" s="54">
        <f t="shared" si="56"/>
        <v>0</v>
      </c>
      <c r="I1501" s="55">
        <v>0</v>
      </c>
    </row>
    <row r="1502" spans="1:9" x14ac:dyDescent="0.2">
      <c r="A1502" s="68">
        <v>159</v>
      </c>
      <c r="B1502" s="56">
        <f>Obv!C34</f>
        <v>23</v>
      </c>
      <c r="C1502" s="56">
        <f>Obv!D34</f>
        <v>415519352</v>
      </c>
      <c r="D1502" s="56">
        <v>0</v>
      </c>
      <c r="E1502" s="56">
        <v>0</v>
      </c>
      <c r="F1502" s="56">
        <v>0</v>
      </c>
      <c r="G1502" s="54">
        <f t="shared" si="55"/>
        <v>9556945.095999999</v>
      </c>
      <c r="H1502" s="54">
        <f t="shared" si="56"/>
        <v>0</v>
      </c>
      <c r="I1502" s="55">
        <v>0</v>
      </c>
    </row>
    <row r="1503" spans="1:9" x14ac:dyDescent="0.2">
      <c r="A1503" s="68">
        <v>159</v>
      </c>
      <c r="B1503" s="56">
        <f>Obv!C35</f>
        <v>24</v>
      </c>
      <c r="C1503" s="56">
        <f>Obv!D35</f>
        <v>178294124</v>
      </c>
      <c r="D1503" s="56">
        <v>0</v>
      </c>
      <c r="E1503" s="56">
        <v>0</v>
      </c>
      <c r="F1503" s="56">
        <v>0</v>
      </c>
      <c r="G1503" s="54">
        <f t="shared" si="55"/>
        <v>4279058.9759999998</v>
      </c>
      <c r="H1503" s="54">
        <f t="shared" si="56"/>
        <v>0</v>
      </c>
      <c r="I1503" s="55">
        <v>0</v>
      </c>
    </row>
    <row r="1504" spans="1:9" x14ac:dyDescent="0.2">
      <c r="A1504" s="68">
        <v>159</v>
      </c>
      <c r="B1504" s="56">
        <f>Obv!C36</f>
        <v>25</v>
      </c>
      <c r="C1504" s="56">
        <f>Obv!D36</f>
        <v>3427582</v>
      </c>
      <c r="D1504" s="56">
        <v>0</v>
      </c>
      <c r="E1504" s="56">
        <v>0</v>
      </c>
      <c r="F1504" s="56">
        <v>0</v>
      </c>
      <c r="G1504" s="54">
        <f t="shared" si="55"/>
        <v>85689.55</v>
      </c>
      <c r="H1504" s="54">
        <f t="shared" si="56"/>
        <v>0</v>
      </c>
      <c r="I1504" s="55">
        <v>0</v>
      </c>
    </row>
    <row r="1505" spans="1:9" x14ac:dyDescent="0.2">
      <c r="A1505" s="68">
        <v>159</v>
      </c>
      <c r="B1505" s="56">
        <f>Obv!C37</f>
        <v>26</v>
      </c>
      <c r="C1505" s="56">
        <f>Obv!D37</f>
        <v>4860515</v>
      </c>
      <c r="D1505" s="56">
        <v>0</v>
      </c>
      <c r="E1505" s="56">
        <v>0</v>
      </c>
      <c r="F1505" s="56">
        <v>0</v>
      </c>
      <c r="G1505" s="54">
        <f t="shared" si="55"/>
        <v>126373.39</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13963381</v>
      </c>
      <c r="D1507" s="56">
        <v>0</v>
      </c>
      <c r="E1507" s="56">
        <v>0</v>
      </c>
      <c r="F1507" s="56">
        <v>0</v>
      </c>
      <c r="G1507" s="54">
        <f t="shared" si="55"/>
        <v>390974.66800000001</v>
      </c>
      <c r="H1507" s="54">
        <f t="shared" si="56"/>
        <v>0</v>
      </c>
      <c r="I1507" s="55">
        <v>0</v>
      </c>
    </row>
    <row r="1508" spans="1:9" x14ac:dyDescent="0.2">
      <c r="A1508" s="68">
        <v>159</v>
      </c>
      <c r="B1508" s="56">
        <f>Obv!C40</f>
        <v>29</v>
      </c>
      <c r="C1508" s="56">
        <f>Obv!D40</f>
        <v>440608</v>
      </c>
      <c r="D1508" s="56">
        <v>0</v>
      </c>
      <c r="E1508" s="56">
        <v>0</v>
      </c>
      <c r="F1508" s="56">
        <v>0</v>
      </c>
      <c r="G1508" s="54">
        <f t="shared" si="55"/>
        <v>12777.632000000001</v>
      </c>
      <c r="H1508" s="54">
        <f t="shared" si="56"/>
        <v>0</v>
      </c>
      <c r="I1508" s="55">
        <v>0</v>
      </c>
    </row>
    <row r="1509" spans="1:9" x14ac:dyDescent="0.2">
      <c r="A1509" s="68">
        <v>159</v>
      </c>
      <c r="B1509" s="56">
        <f>Obv!C41</f>
        <v>30</v>
      </c>
      <c r="C1509" s="56">
        <f>Obv!D41</f>
        <v>25495848</v>
      </c>
      <c r="D1509" s="56">
        <v>0</v>
      </c>
      <c r="E1509" s="56">
        <v>0</v>
      </c>
      <c r="F1509" s="56">
        <v>0</v>
      </c>
      <c r="G1509" s="54">
        <f t="shared" si="55"/>
        <v>764875.44</v>
      </c>
      <c r="H1509" s="54">
        <f t="shared" si="56"/>
        <v>0</v>
      </c>
      <c r="I1509" s="55">
        <v>0</v>
      </c>
    </row>
    <row r="1510" spans="1:9" x14ac:dyDescent="0.2">
      <c r="A1510" s="68">
        <v>159</v>
      </c>
      <c r="B1510" s="56">
        <f>Obv!C42</f>
        <v>31</v>
      </c>
      <c r="C1510" s="56">
        <f>Obv!D42</f>
        <v>58698714</v>
      </c>
      <c r="D1510" s="56">
        <v>0</v>
      </c>
      <c r="E1510" s="56">
        <v>0</v>
      </c>
      <c r="F1510" s="56">
        <v>0</v>
      </c>
      <c r="G1510" s="54">
        <f t="shared" si="55"/>
        <v>1819660.1340000001</v>
      </c>
      <c r="H1510" s="54">
        <f t="shared" si="56"/>
        <v>0</v>
      </c>
      <c r="I1510" s="55">
        <v>0</v>
      </c>
    </row>
    <row r="1511" spans="1:9" x14ac:dyDescent="0.2">
      <c r="A1511" s="68">
        <v>159</v>
      </c>
      <c r="B1511" s="56">
        <f>Obv!C43</f>
        <v>32</v>
      </c>
      <c r="C1511" s="56">
        <f>Obv!D43</f>
        <v>4306080</v>
      </c>
      <c r="D1511" s="56">
        <v>0</v>
      </c>
      <c r="E1511" s="56">
        <v>0</v>
      </c>
      <c r="F1511" s="56">
        <v>0</v>
      </c>
      <c r="G1511" s="54">
        <f t="shared" si="55"/>
        <v>137794.56</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4276333</v>
      </c>
      <c r="D1515" s="56">
        <v>0</v>
      </c>
      <c r="E1515" s="56">
        <v>0</v>
      </c>
      <c r="F1515" s="56">
        <v>0</v>
      </c>
      <c r="G1515" s="54">
        <f t="shared" si="57"/>
        <v>153947.98799999998</v>
      </c>
      <c r="H1515" s="54">
        <f t="shared" si="58"/>
        <v>0</v>
      </c>
      <c r="I1515" s="55">
        <v>0</v>
      </c>
    </row>
    <row r="1516" spans="1:9" x14ac:dyDescent="0.2">
      <c r="A1516" s="68">
        <v>159</v>
      </c>
      <c r="B1516" s="56">
        <f>Obv!C48</f>
        <v>37</v>
      </c>
      <c r="C1516" s="56">
        <f>Obv!D48</f>
        <v>29747</v>
      </c>
      <c r="D1516" s="56">
        <v>0</v>
      </c>
      <c r="E1516" s="56">
        <v>0</v>
      </c>
      <c r="F1516" s="56">
        <v>0</v>
      </c>
      <c r="G1516" s="54">
        <f t="shared" si="57"/>
        <v>1100.6389999999999</v>
      </c>
      <c r="H1516" s="54">
        <f t="shared" si="58"/>
        <v>0</v>
      </c>
      <c r="I1516" s="55">
        <v>0</v>
      </c>
    </row>
    <row r="1517" spans="1:9" x14ac:dyDescent="0.2">
      <c r="A1517" s="68">
        <v>159</v>
      </c>
      <c r="B1517" s="56">
        <f>Obv!C49</f>
        <v>38</v>
      </c>
      <c r="C1517" s="56">
        <f>Obv!D49</f>
        <v>184919453</v>
      </c>
      <c r="D1517" s="56">
        <v>0</v>
      </c>
      <c r="E1517" s="56">
        <v>0</v>
      </c>
      <c r="F1517" s="56">
        <v>0</v>
      </c>
      <c r="G1517" s="54">
        <f t="shared" si="57"/>
        <v>7026939.2139999997</v>
      </c>
      <c r="H1517" s="54">
        <f t="shared" si="58"/>
        <v>0</v>
      </c>
      <c r="I1517" s="55">
        <v>0</v>
      </c>
    </row>
    <row r="1518" spans="1:9" x14ac:dyDescent="0.2">
      <c r="A1518" s="68">
        <v>159</v>
      </c>
      <c r="B1518" s="56">
        <f>Obv!C50</f>
        <v>39</v>
      </c>
      <c r="C1518" s="56">
        <f>Obv!D50</f>
        <v>23006274</v>
      </c>
      <c r="D1518" s="56">
        <v>0</v>
      </c>
      <c r="E1518" s="56">
        <v>0</v>
      </c>
      <c r="F1518" s="56">
        <v>0</v>
      </c>
      <c r="G1518" s="54">
        <f t="shared" si="57"/>
        <v>897244.68599999999</v>
      </c>
      <c r="H1518" s="54">
        <f t="shared" si="58"/>
        <v>0</v>
      </c>
      <c r="I1518" s="55">
        <v>0</v>
      </c>
    </row>
    <row r="1519" spans="1:9" x14ac:dyDescent="0.2">
      <c r="A1519" s="68">
        <v>159</v>
      </c>
      <c r="B1519" s="56">
        <f>Obv!C51</f>
        <v>40</v>
      </c>
      <c r="C1519" s="56">
        <f>Obv!D51</f>
        <v>503496</v>
      </c>
      <c r="D1519" s="56">
        <v>0</v>
      </c>
      <c r="E1519" s="56">
        <v>0</v>
      </c>
      <c r="F1519" s="56">
        <v>0</v>
      </c>
      <c r="G1519" s="54">
        <f t="shared" si="57"/>
        <v>20139.84</v>
      </c>
      <c r="H1519" s="54">
        <f t="shared" si="58"/>
        <v>0</v>
      </c>
      <c r="I1519" s="55">
        <v>0</v>
      </c>
    </row>
    <row r="1520" spans="1:9" x14ac:dyDescent="0.2">
      <c r="A1520" s="68">
        <v>159</v>
      </c>
      <c r="B1520" s="56">
        <f>Obv!C52</f>
        <v>41</v>
      </c>
      <c r="C1520" s="56">
        <f>Obv!D52</f>
        <v>300678</v>
      </c>
      <c r="D1520" s="56">
        <v>0</v>
      </c>
      <c r="E1520" s="56">
        <v>0</v>
      </c>
      <c r="F1520" s="56">
        <v>0</v>
      </c>
      <c r="G1520" s="54">
        <f t="shared" si="57"/>
        <v>12327.798000000001</v>
      </c>
      <c r="H1520" s="54">
        <f t="shared" si="58"/>
        <v>0</v>
      </c>
      <c r="I1520" s="55">
        <v>0</v>
      </c>
    </row>
    <row r="1521" spans="1:9" x14ac:dyDescent="0.2">
      <c r="A1521" s="68">
        <v>159</v>
      </c>
      <c r="B1521" s="56">
        <f>Obv!C53</f>
        <v>42</v>
      </c>
      <c r="C1521" s="56">
        <f>Obv!D53</f>
        <v>115411</v>
      </c>
      <c r="D1521" s="56">
        <v>0</v>
      </c>
      <c r="E1521" s="56">
        <v>0</v>
      </c>
      <c r="F1521" s="56">
        <v>0</v>
      </c>
      <c r="G1521" s="54">
        <f t="shared" si="57"/>
        <v>4847.2620000000006</v>
      </c>
      <c r="H1521" s="54">
        <f t="shared" si="58"/>
        <v>0</v>
      </c>
      <c r="I1521" s="55">
        <v>0</v>
      </c>
    </row>
    <row r="1522" spans="1:9" x14ac:dyDescent="0.2">
      <c r="A1522" s="68">
        <v>159</v>
      </c>
      <c r="B1522" s="56">
        <f>Obv!C54</f>
        <v>43</v>
      </c>
      <c r="C1522" s="56">
        <f>Obv!D54</f>
        <v>21898</v>
      </c>
      <c r="D1522" s="56">
        <v>0</v>
      </c>
      <c r="E1522" s="56">
        <v>0</v>
      </c>
      <c r="F1522" s="56">
        <v>0</v>
      </c>
      <c r="G1522" s="54">
        <f t="shared" si="57"/>
        <v>941.61399999999992</v>
      </c>
      <c r="H1522" s="54">
        <f t="shared" si="58"/>
        <v>0</v>
      </c>
      <c r="I1522" s="55">
        <v>0</v>
      </c>
    </row>
    <row r="1523" spans="1:9" x14ac:dyDescent="0.2">
      <c r="A1523" s="68">
        <v>159</v>
      </c>
      <c r="B1523" s="56">
        <f>Obv!C55</f>
        <v>44</v>
      </c>
      <c r="C1523" s="56">
        <f>Obv!D55</f>
        <v>65509</v>
      </c>
      <c r="D1523" s="56">
        <v>0</v>
      </c>
      <c r="E1523" s="56">
        <v>0</v>
      </c>
      <c r="F1523" s="56">
        <v>0</v>
      </c>
      <c r="G1523" s="54">
        <f t="shared" si="57"/>
        <v>2882.3959999999997</v>
      </c>
      <c r="H1523" s="54">
        <f t="shared" si="58"/>
        <v>0</v>
      </c>
      <c r="I1523" s="55">
        <v>0</v>
      </c>
    </row>
    <row r="1524" spans="1:9" x14ac:dyDescent="0.2">
      <c r="A1524" s="68">
        <v>159</v>
      </c>
      <c r="B1524" s="56">
        <f>Obv!C56</f>
        <v>45</v>
      </c>
      <c r="C1524" s="56">
        <f>Obv!D56</f>
        <v>22228151</v>
      </c>
      <c r="D1524" s="56">
        <v>0</v>
      </c>
      <c r="E1524" s="56">
        <v>0</v>
      </c>
      <c r="F1524" s="56">
        <v>0</v>
      </c>
      <c r="G1524" s="54">
        <f t="shared" si="57"/>
        <v>1000266.7949999999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19763170</v>
      </c>
      <c r="D1530" s="56">
        <v>0</v>
      </c>
      <c r="E1530" s="56">
        <v>0</v>
      </c>
      <c r="F1530" s="56">
        <v>0</v>
      </c>
      <c r="G1530" s="54">
        <f t="shared" si="57"/>
        <v>1007921.6699999999</v>
      </c>
      <c r="H1530" s="54">
        <f t="shared" si="58"/>
        <v>0</v>
      </c>
      <c r="I1530" s="55">
        <v>0</v>
      </c>
    </row>
    <row r="1531" spans="1:9" x14ac:dyDescent="0.2">
      <c r="A1531" s="68">
        <v>159</v>
      </c>
      <c r="B1531" s="56">
        <f>Obv!C63</f>
        <v>52</v>
      </c>
      <c r="C1531" s="56">
        <f>Obv!D63</f>
        <v>10299620</v>
      </c>
      <c r="D1531" s="56">
        <v>0</v>
      </c>
      <c r="E1531" s="56">
        <v>0</v>
      </c>
      <c r="F1531" s="56">
        <v>0</v>
      </c>
      <c r="G1531" s="54">
        <f t="shared" si="57"/>
        <v>535580.24</v>
      </c>
      <c r="H1531" s="54">
        <f t="shared" si="58"/>
        <v>0</v>
      </c>
      <c r="I1531" s="55">
        <v>0</v>
      </c>
    </row>
    <row r="1532" spans="1:9" x14ac:dyDescent="0.2">
      <c r="A1532" s="68">
        <v>159</v>
      </c>
      <c r="B1532" s="56">
        <f>Obv!C64</f>
        <v>53</v>
      </c>
      <c r="C1532" s="56">
        <f>Obv!D64</f>
        <v>9083666</v>
      </c>
      <c r="D1532" s="56">
        <v>0</v>
      </c>
      <c r="E1532" s="56">
        <v>0</v>
      </c>
      <c r="F1532" s="56">
        <v>0</v>
      </c>
      <c r="G1532" s="54">
        <f t="shared" si="57"/>
        <v>481434.29800000001</v>
      </c>
      <c r="H1532" s="54">
        <f t="shared" si="58"/>
        <v>0</v>
      </c>
      <c r="I1532" s="55">
        <v>0</v>
      </c>
    </row>
    <row r="1533" spans="1:9" x14ac:dyDescent="0.2">
      <c r="A1533" s="68">
        <v>159</v>
      </c>
      <c r="B1533" s="56">
        <f>Obv!C65</f>
        <v>54</v>
      </c>
      <c r="C1533" s="56">
        <f>Obv!D65</f>
        <v>31401</v>
      </c>
      <c r="D1533" s="56">
        <v>0</v>
      </c>
      <c r="E1533" s="56">
        <v>0</v>
      </c>
      <c r="F1533" s="56">
        <v>0</v>
      </c>
      <c r="G1533" s="54">
        <f t="shared" si="57"/>
        <v>1695.654</v>
      </c>
      <c r="H1533" s="54">
        <f t="shared" si="58"/>
        <v>0</v>
      </c>
      <c r="I1533" s="55">
        <v>0</v>
      </c>
    </row>
    <row r="1534" spans="1:9" x14ac:dyDescent="0.2">
      <c r="A1534" s="68">
        <v>159</v>
      </c>
      <c r="B1534" s="56">
        <f>Obv!C66</f>
        <v>55</v>
      </c>
      <c r="C1534" s="56">
        <f>Obv!D66</f>
        <v>348483</v>
      </c>
      <c r="D1534" s="56">
        <v>0</v>
      </c>
      <c r="E1534" s="56">
        <v>0</v>
      </c>
      <c r="F1534" s="56">
        <v>0</v>
      </c>
      <c r="G1534" s="54">
        <f t="shared" si="57"/>
        <v>19166.564999999999</v>
      </c>
      <c r="H1534" s="54">
        <f t="shared" si="58"/>
        <v>0</v>
      </c>
      <c r="I1534" s="55">
        <v>0</v>
      </c>
    </row>
    <row r="1535" spans="1:9" x14ac:dyDescent="0.2">
      <c r="A1535" s="68">
        <v>159</v>
      </c>
      <c r="B1535" s="56">
        <f>Obv!C67</f>
        <v>56</v>
      </c>
      <c r="C1535" s="56">
        <f>Obv!D67</f>
        <v>2155004</v>
      </c>
      <c r="D1535" s="56">
        <v>0</v>
      </c>
      <c r="E1535" s="56">
        <v>0</v>
      </c>
      <c r="F1535" s="56">
        <v>0</v>
      </c>
      <c r="G1535" s="54">
        <f t="shared" si="57"/>
        <v>120680.224</v>
      </c>
      <c r="H1535" s="54">
        <f t="shared" si="58"/>
        <v>0</v>
      </c>
      <c r="I1535" s="55">
        <v>0</v>
      </c>
    </row>
    <row r="1536" spans="1:9" x14ac:dyDescent="0.2">
      <c r="A1536" s="68">
        <v>159</v>
      </c>
      <c r="B1536" s="56">
        <f>Obv!C68</f>
        <v>57</v>
      </c>
      <c r="C1536" s="56">
        <f>Obv!D68</f>
        <v>1395</v>
      </c>
      <c r="D1536" s="56">
        <v>0</v>
      </c>
      <c r="E1536" s="56">
        <v>0</v>
      </c>
      <c r="F1536" s="56">
        <v>0</v>
      </c>
      <c r="G1536" s="54">
        <f t="shared" si="57"/>
        <v>79.515000000000001</v>
      </c>
      <c r="H1536" s="54">
        <f t="shared" si="58"/>
        <v>0</v>
      </c>
      <c r="I1536" s="55">
        <v>0</v>
      </c>
    </row>
    <row r="1537" spans="1:9" x14ac:dyDescent="0.2">
      <c r="A1537" s="68">
        <v>159</v>
      </c>
      <c r="B1537" s="56">
        <f>Obv!C69</f>
        <v>58</v>
      </c>
      <c r="C1537" s="56">
        <f>Obv!D69</f>
        <v>4626</v>
      </c>
      <c r="D1537" s="56">
        <v>0</v>
      </c>
      <c r="E1537" s="56">
        <v>0</v>
      </c>
      <c r="F1537" s="56">
        <v>0</v>
      </c>
      <c r="G1537" s="54">
        <f t="shared" si="57"/>
        <v>268.30799999999999</v>
      </c>
      <c r="H1537" s="54">
        <f t="shared" si="58"/>
        <v>0</v>
      </c>
      <c r="I1537" s="55">
        <v>0</v>
      </c>
    </row>
    <row r="1538" spans="1:9" x14ac:dyDescent="0.2">
      <c r="A1538" s="68">
        <v>159</v>
      </c>
      <c r="B1538" s="56">
        <f>Obv!C70</f>
        <v>59</v>
      </c>
      <c r="C1538" s="56">
        <f>Obv!D70</f>
        <v>386717</v>
      </c>
      <c r="D1538" s="56">
        <v>0</v>
      </c>
      <c r="E1538" s="56">
        <v>0</v>
      </c>
      <c r="F1538" s="56">
        <v>0</v>
      </c>
      <c r="G1538" s="54">
        <f t="shared" si="57"/>
        <v>22816.303</v>
      </c>
      <c r="H1538" s="54">
        <f t="shared" si="58"/>
        <v>0</v>
      </c>
      <c r="I1538" s="55">
        <v>0</v>
      </c>
    </row>
    <row r="1539" spans="1:9" x14ac:dyDescent="0.2">
      <c r="A1539" s="68">
        <v>159</v>
      </c>
      <c r="B1539" s="56">
        <f>Obv!C71</f>
        <v>60</v>
      </c>
      <c r="C1539" s="56">
        <f>Obv!D71</f>
        <v>1762266</v>
      </c>
      <c r="D1539" s="56">
        <v>0</v>
      </c>
      <c r="E1539" s="56">
        <v>0</v>
      </c>
      <c r="F1539" s="56">
        <v>0</v>
      </c>
      <c r="G1539" s="54">
        <f t="shared" si="57"/>
        <v>105735.95999999999</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309977</v>
      </c>
      <c r="D1560" s="56">
        <v>0</v>
      </c>
      <c r="E1560" s="56">
        <v>0</v>
      </c>
      <c r="F1560" s="56">
        <v>0</v>
      </c>
      <c r="G1560" s="54">
        <f t="shared" si="59"/>
        <v>25108.137000000002</v>
      </c>
      <c r="H1560" s="54">
        <f t="shared" si="60"/>
        <v>0</v>
      </c>
      <c r="I1560" s="55">
        <v>0</v>
      </c>
    </row>
    <row r="1561" spans="1:9" x14ac:dyDescent="0.2">
      <c r="A1561" s="68">
        <v>159</v>
      </c>
      <c r="B1561" s="56">
        <f>Obv!C93</f>
        <v>82</v>
      </c>
      <c r="C1561" s="56">
        <f>Obv!D93</f>
        <v>289320</v>
      </c>
      <c r="D1561" s="56">
        <v>0</v>
      </c>
      <c r="E1561" s="56">
        <v>0</v>
      </c>
      <c r="F1561" s="56">
        <v>0</v>
      </c>
      <c r="G1561" s="54">
        <f t="shared" si="59"/>
        <v>23724.240000000002</v>
      </c>
      <c r="H1561" s="54">
        <f t="shared" si="60"/>
        <v>0</v>
      </c>
      <c r="I1561" s="55">
        <v>0</v>
      </c>
    </row>
    <row r="1562" spans="1:9" x14ac:dyDescent="0.2">
      <c r="A1562" s="68">
        <v>159</v>
      </c>
      <c r="B1562" s="56">
        <f>Obv!C94</f>
        <v>83</v>
      </c>
      <c r="C1562" s="56">
        <f>Obv!D94</f>
        <v>20657</v>
      </c>
      <c r="D1562" s="56">
        <v>0</v>
      </c>
      <c r="E1562" s="56">
        <v>0</v>
      </c>
      <c r="F1562" s="56">
        <v>0</v>
      </c>
      <c r="G1562" s="54">
        <f t="shared" si="59"/>
        <v>1714.5310000000002</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274627</v>
      </c>
      <c r="D1565" s="56">
        <v>0</v>
      </c>
      <c r="E1565" s="56">
        <v>0</v>
      </c>
      <c r="F1565" s="56">
        <v>0</v>
      </c>
      <c r="G1565" s="54">
        <f t="shared" si="59"/>
        <v>23617.921999999999</v>
      </c>
      <c r="H1565" s="54">
        <f t="shared" si="60"/>
        <v>0</v>
      </c>
      <c r="I1565" s="55">
        <v>0</v>
      </c>
    </row>
    <row r="1566" spans="1:9" x14ac:dyDescent="0.2">
      <c r="A1566" s="68">
        <v>159</v>
      </c>
      <c r="B1566" s="56">
        <f>Obv!C98</f>
        <v>87</v>
      </c>
      <c r="C1566" s="56">
        <f>Obv!D98</f>
        <v>274627</v>
      </c>
      <c r="D1566" s="56">
        <v>0</v>
      </c>
      <c r="E1566" s="56">
        <v>0</v>
      </c>
      <c r="F1566" s="56">
        <v>0</v>
      </c>
      <c r="G1566" s="54">
        <f t="shared" si="59"/>
        <v>23892.548999999999</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161913179</v>
      </c>
      <c r="D1576" s="56">
        <v>0</v>
      </c>
      <c r="E1576" s="56">
        <v>0</v>
      </c>
      <c r="F1576" s="56">
        <v>0</v>
      </c>
      <c r="G1576" s="54">
        <f t="shared" si="59"/>
        <v>15705578.363</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102344983</v>
      </c>
      <c r="D1578" s="56">
        <v>0</v>
      </c>
      <c r="E1578" s="56">
        <v>0</v>
      </c>
      <c r="F1578" s="56">
        <v>0</v>
      </c>
      <c r="G1578" s="54">
        <f t="shared" si="59"/>
        <v>10132153.317</v>
      </c>
      <c r="H1578" s="54">
        <f t="shared" si="60"/>
        <v>0</v>
      </c>
      <c r="I1578" s="55">
        <v>0</v>
      </c>
    </row>
    <row r="1579" spans="1:9" x14ac:dyDescent="0.2">
      <c r="A1579" s="68">
        <v>159</v>
      </c>
      <c r="B1579" s="56">
        <f>Obv!C111</f>
        <v>100</v>
      </c>
      <c r="C1579" s="56">
        <f>Obv!D111</f>
        <v>9928981</v>
      </c>
      <c r="D1579" s="56">
        <v>0</v>
      </c>
      <c r="E1579" s="56">
        <v>0</v>
      </c>
      <c r="F1579" s="56">
        <v>0</v>
      </c>
      <c r="G1579" s="54">
        <f t="shared" si="59"/>
        <v>992898.10000000009</v>
      </c>
      <c r="H1579" s="54">
        <f t="shared" si="60"/>
        <v>0</v>
      </c>
      <c r="I1579" s="55">
        <v>0</v>
      </c>
    </row>
    <row r="1580" spans="1:9" x14ac:dyDescent="0.2">
      <c r="A1580" s="69">
        <v>159</v>
      </c>
      <c r="B1580" s="66">
        <f>Obv!C112</f>
        <v>101</v>
      </c>
      <c r="C1580" s="66">
        <f>Obv!D112</f>
        <v>49639215</v>
      </c>
      <c r="D1580" s="66">
        <v>0</v>
      </c>
      <c r="E1580" s="66">
        <v>0</v>
      </c>
      <c r="F1580" s="66">
        <v>0</v>
      </c>
      <c r="G1580" s="63">
        <f t="shared" si="59"/>
        <v>5013560.7150000008</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1" t="s">
        <v>1719</v>
      </c>
      <c r="B2" s="531"/>
      <c r="C2" s="531"/>
    </row>
    <row r="3" spans="1:8" ht="18.75" customHeight="1" x14ac:dyDescent="0.2">
      <c r="A3" s="48" t="s">
        <v>1720</v>
      </c>
      <c r="B3" s="532" t="s">
        <v>1490</v>
      </c>
      <c r="C3" s="532"/>
    </row>
    <row r="4" spans="1:8" ht="37.5" hidden="1" customHeight="1" x14ac:dyDescent="0.2">
      <c r="A4" s="49" t="s">
        <v>235</v>
      </c>
      <c r="B4" s="535" t="s">
        <v>1491</v>
      </c>
      <c r="C4" s="536"/>
    </row>
    <row r="5" spans="1:8" ht="48" hidden="1" customHeight="1" x14ac:dyDescent="0.2">
      <c r="A5" s="49" t="s">
        <v>235</v>
      </c>
      <c r="B5" s="533" t="s">
        <v>1913</v>
      </c>
      <c r="C5" s="533"/>
    </row>
    <row r="6" spans="1:8" ht="59.25" hidden="1" customHeight="1" x14ac:dyDescent="0.2">
      <c r="A6" s="49" t="s">
        <v>235</v>
      </c>
      <c r="B6" s="533" t="s">
        <v>1126</v>
      </c>
      <c r="C6" s="533"/>
    </row>
    <row r="7" spans="1:8" ht="48" hidden="1" customHeight="1" x14ac:dyDescent="0.2">
      <c r="A7" s="49" t="s">
        <v>3158</v>
      </c>
      <c r="B7" s="533" t="s">
        <v>224</v>
      </c>
      <c r="C7" s="533"/>
    </row>
    <row r="8" spans="1:8" ht="41.25" hidden="1" customHeight="1" x14ac:dyDescent="0.2">
      <c r="A8" s="49" t="s">
        <v>3159</v>
      </c>
      <c r="B8" s="533" t="s">
        <v>33</v>
      </c>
      <c r="C8" s="533"/>
    </row>
    <row r="9" spans="1:8" ht="59.25" hidden="1" customHeight="1" x14ac:dyDescent="0.2">
      <c r="A9" s="49" t="s">
        <v>3160</v>
      </c>
      <c r="B9" s="533" t="s">
        <v>2307</v>
      </c>
      <c r="C9" s="533"/>
    </row>
    <row r="10" spans="1:8" ht="61.5" hidden="1" customHeight="1" x14ac:dyDescent="0.2">
      <c r="A10" s="49" t="s">
        <v>3160</v>
      </c>
      <c r="B10" s="533" t="s">
        <v>3322</v>
      </c>
      <c r="C10" s="533"/>
    </row>
    <row r="11" spans="1:8" ht="43.5" hidden="1" customHeight="1" x14ac:dyDescent="0.2">
      <c r="A11" s="49" t="s">
        <v>3160</v>
      </c>
      <c r="B11" s="533" t="s">
        <v>492</v>
      </c>
      <c r="C11" s="533"/>
    </row>
    <row r="12" spans="1:8" ht="27.75" hidden="1" customHeight="1" x14ac:dyDescent="0.2">
      <c r="A12" s="49" t="s">
        <v>1415</v>
      </c>
      <c r="B12" s="533" t="s">
        <v>440</v>
      </c>
      <c r="C12" s="533"/>
    </row>
    <row r="13" spans="1:8" ht="27.75" hidden="1" customHeight="1" x14ac:dyDescent="0.2">
      <c r="A13" s="49" t="s">
        <v>1800</v>
      </c>
      <c r="B13" s="533" t="s">
        <v>1799</v>
      </c>
      <c r="C13" s="533"/>
    </row>
    <row r="14" spans="1:8" ht="45.75" hidden="1" customHeight="1" x14ac:dyDescent="0.2">
      <c r="A14" s="49" t="s">
        <v>183</v>
      </c>
      <c r="B14" s="533" t="s">
        <v>570</v>
      </c>
      <c r="C14" s="533"/>
    </row>
    <row r="15" spans="1:8" ht="45.75" hidden="1" customHeight="1" x14ac:dyDescent="0.2">
      <c r="A15" s="49" t="s">
        <v>1792</v>
      </c>
      <c r="B15" s="533" t="s">
        <v>1674</v>
      </c>
      <c r="C15" s="533"/>
    </row>
    <row r="16" spans="1:8" ht="51" hidden="1" customHeight="1" x14ac:dyDescent="0.2">
      <c r="A16" s="49" t="s">
        <v>2116</v>
      </c>
      <c r="B16" s="533" t="s">
        <v>2115</v>
      </c>
      <c r="C16" s="533"/>
    </row>
    <row r="17" spans="1:3" ht="27.75" hidden="1" customHeight="1" x14ac:dyDescent="0.2">
      <c r="A17" s="49" t="s">
        <v>493</v>
      </c>
      <c r="B17" s="533" t="s">
        <v>2037</v>
      </c>
      <c r="C17" s="533"/>
    </row>
    <row r="18" spans="1:3" ht="27.75" hidden="1" customHeight="1" x14ac:dyDescent="0.2">
      <c r="A18" s="49" t="s">
        <v>2143</v>
      </c>
      <c r="B18" s="533" t="s">
        <v>231</v>
      </c>
      <c r="C18" s="533"/>
    </row>
    <row r="19" spans="1:3" ht="45" hidden="1" customHeight="1" x14ac:dyDescent="0.2">
      <c r="A19" s="49" t="s">
        <v>2143</v>
      </c>
      <c r="B19" s="533" t="s">
        <v>2629</v>
      </c>
      <c r="C19" s="533"/>
    </row>
    <row r="20" spans="1:3" ht="45" hidden="1" customHeight="1" x14ac:dyDescent="0.2">
      <c r="A20" s="49" t="s">
        <v>928</v>
      </c>
      <c r="B20" s="533" t="s">
        <v>2782</v>
      </c>
      <c r="C20" s="533"/>
    </row>
    <row r="21" spans="1:3" ht="30" hidden="1" customHeight="1" x14ac:dyDescent="0.2">
      <c r="A21" s="49" t="s">
        <v>1472</v>
      </c>
      <c r="B21" s="533" t="s">
        <v>1473</v>
      </c>
      <c r="C21" s="533"/>
    </row>
    <row r="22" spans="1:3" ht="30" hidden="1" customHeight="1" x14ac:dyDescent="0.2">
      <c r="A22" s="49" t="s">
        <v>74</v>
      </c>
      <c r="B22" s="533" t="s">
        <v>73</v>
      </c>
      <c r="C22" s="533"/>
    </row>
    <row r="23" spans="1:3" ht="30" hidden="1" customHeight="1" x14ac:dyDescent="0.2">
      <c r="A23" s="49" t="s">
        <v>3095</v>
      </c>
      <c r="B23" s="533" t="s">
        <v>105</v>
      </c>
      <c r="C23" s="533"/>
    </row>
    <row r="24" spans="1:3" ht="30" hidden="1" customHeight="1" x14ac:dyDescent="0.2">
      <c r="A24" s="49" t="s">
        <v>1795</v>
      </c>
      <c r="B24" s="533" t="s">
        <v>672</v>
      </c>
      <c r="C24" s="533"/>
    </row>
    <row r="25" spans="1:3" ht="30" hidden="1" customHeight="1" x14ac:dyDescent="0.2">
      <c r="A25" s="49" t="s">
        <v>382</v>
      </c>
      <c r="B25" s="533" t="s">
        <v>671</v>
      </c>
      <c r="C25" s="533"/>
    </row>
    <row r="26" spans="1:3" ht="30" hidden="1" customHeight="1" x14ac:dyDescent="0.2">
      <c r="A26" s="49" t="s">
        <v>45</v>
      </c>
      <c r="B26" s="533" t="s">
        <v>46</v>
      </c>
      <c r="C26" s="533"/>
    </row>
    <row r="27" spans="1:3" ht="70.5" hidden="1" customHeight="1" x14ac:dyDescent="0.2">
      <c r="A27" s="49" t="s">
        <v>233</v>
      </c>
      <c r="B27" s="533" t="s">
        <v>3601</v>
      </c>
      <c r="C27" s="533"/>
    </row>
    <row r="28" spans="1:3" ht="48" hidden="1" customHeight="1" x14ac:dyDescent="0.2">
      <c r="A28" s="49" t="s">
        <v>2477</v>
      </c>
      <c r="B28" s="533" t="s">
        <v>3265</v>
      </c>
      <c r="C28" s="533"/>
    </row>
    <row r="29" spans="1:3" ht="100.5" hidden="1" customHeight="1" x14ac:dyDescent="0.2">
      <c r="A29" s="49" t="s">
        <v>3264</v>
      </c>
      <c r="B29" s="533" t="s">
        <v>630</v>
      </c>
      <c r="C29" s="533"/>
    </row>
    <row r="30" spans="1:3" ht="45" hidden="1" customHeight="1" x14ac:dyDescent="0.2">
      <c r="A30" s="49" t="s">
        <v>4229</v>
      </c>
      <c r="B30" s="533" t="s">
        <v>4228</v>
      </c>
      <c r="C30" s="533"/>
    </row>
    <row r="31" spans="1:3" ht="45" hidden="1" customHeight="1" x14ac:dyDescent="0.2">
      <c r="A31" s="49" t="s">
        <v>2475</v>
      </c>
      <c r="B31" s="533" t="s">
        <v>2474</v>
      </c>
      <c r="C31" s="533"/>
    </row>
    <row r="32" spans="1:3" ht="45" hidden="1" customHeight="1" x14ac:dyDescent="0.2">
      <c r="A32" s="49" t="s">
        <v>3404</v>
      </c>
      <c r="B32" s="533" t="s">
        <v>2979</v>
      </c>
      <c r="C32" s="533"/>
    </row>
    <row r="33" spans="1:3" ht="72" hidden="1" customHeight="1" x14ac:dyDescent="0.2">
      <c r="A33" s="49" t="s">
        <v>664</v>
      </c>
      <c r="B33" s="533" t="s">
        <v>2473</v>
      </c>
      <c r="C33" s="533"/>
    </row>
    <row r="34" spans="1:3" ht="79.5" hidden="1" customHeight="1" x14ac:dyDescent="0.2">
      <c r="A34" s="49" t="s">
        <v>93</v>
      </c>
      <c r="B34" s="533" t="s">
        <v>3511</v>
      </c>
      <c r="C34" s="533"/>
    </row>
    <row r="35" spans="1:3" ht="70.5" hidden="1" customHeight="1" x14ac:dyDescent="0.2">
      <c r="A35" s="49" t="s">
        <v>2825</v>
      </c>
      <c r="B35" s="533" t="s">
        <v>57</v>
      </c>
      <c r="C35" s="533"/>
    </row>
    <row r="36" spans="1:3" ht="45.75" hidden="1" customHeight="1" x14ac:dyDescent="0.2">
      <c r="A36" s="49" t="s">
        <v>933</v>
      </c>
      <c r="B36" s="533" t="s">
        <v>300</v>
      </c>
      <c r="C36" s="533"/>
    </row>
    <row r="37" spans="1:3" ht="54.95" hidden="1" customHeight="1" x14ac:dyDescent="0.2">
      <c r="A37" s="49" t="s">
        <v>72</v>
      </c>
      <c r="B37" s="533" t="s">
        <v>3030</v>
      </c>
      <c r="C37" s="533"/>
    </row>
    <row r="38" spans="1:3" ht="37.5" hidden="1" customHeight="1" x14ac:dyDescent="0.2">
      <c r="A38" s="49" t="s">
        <v>116</v>
      </c>
      <c r="B38" s="533" t="s">
        <v>2304</v>
      </c>
      <c r="C38" s="533"/>
    </row>
    <row r="39" spans="1:3" ht="61.5" hidden="1" customHeight="1" x14ac:dyDescent="0.2">
      <c r="A39" s="49" t="s">
        <v>4212</v>
      </c>
      <c r="B39" s="533" t="s">
        <v>1605</v>
      </c>
      <c r="C39" s="533"/>
    </row>
    <row r="40" spans="1:3" ht="53.25" hidden="1" customHeight="1" x14ac:dyDescent="0.2">
      <c r="A40" s="49" t="s">
        <v>4142</v>
      </c>
      <c r="B40" s="533" t="s">
        <v>3307</v>
      </c>
      <c r="C40" s="533"/>
    </row>
    <row r="41" spans="1:3" ht="73.5" hidden="1" customHeight="1" x14ac:dyDescent="0.2">
      <c r="A41" s="49" t="s">
        <v>2108</v>
      </c>
      <c r="B41" s="533" t="s">
        <v>2498</v>
      </c>
      <c r="C41" s="533"/>
    </row>
    <row r="42" spans="1:3" ht="57.95" hidden="1" customHeight="1" x14ac:dyDescent="0.2">
      <c r="A42" s="49" t="s">
        <v>4181</v>
      </c>
      <c r="B42" s="533" t="s">
        <v>3105</v>
      </c>
      <c r="C42" s="533"/>
    </row>
    <row r="43" spans="1:3" ht="84" hidden="1" customHeight="1" x14ac:dyDescent="0.2">
      <c r="A43" s="49" t="s">
        <v>831</v>
      </c>
      <c r="B43" s="533" t="s">
        <v>113</v>
      </c>
      <c r="C43" s="533"/>
    </row>
    <row r="44" spans="1:3" ht="48" hidden="1" customHeight="1" x14ac:dyDescent="0.2">
      <c r="A44" s="49" t="s">
        <v>3367</v>
      </c>
      <c r="B44" s="533" t="s">
        <v>1032</v>
      </c>
      <c r="C44" s="533"/>
    </row>
    <row r="45" spans="1:3" ht="57" customHeight="1" x14ac:dyDescent="0.2">
      <c r="A45" s="348" t="s">
        <v>2112</v>
      </c>
      <c r="B45" s="534" t="s">
        <v>3626</v>
      </c>
      <c r="C45" s="534"/>
    </row>
    <row r="46" spans="1:3" ht="57" customHeight="1" x14ac:dyDescent="0.2">
      <c r="A46" s="348" t="s">
        <v>1207</v>
      </c>
      <c r="B46" s="534" t="s">
        <v>3921</v>
      </c>
      <c r="C46" s="534"/>
    </row>
    <row r="47" spans="1:3" ht="84" customHeight="1" x14ac:dyDescent="0.2">
      <c r="A47" s="348" t="s">
        <v>3941</v>
      </c>
      <c r="B47" s="534" t="s">
        <v>77</v>
      </c>
      <c r="C47" s="534"/>
    </row>
    <row r="48" spans="1:3" ht="33" customHeight="1" x14ac:dyDescent="0.2">
      <c r="A48" s="348" t="s">
        <v>2711</v>
      </c>
      <c r="B48" s="534" t="s">
        <v>2710</v>
      </c>
      <c r="C48" s="534"/>
    </row>
    <row r="49" spans="1:3" ht="40.5" customHeight="1" x14ac:dyDescent="0.2">
      <c r="A49" s="49" t="s">
        <v>3346</v>
      </c>
      <c r="B49" s="533" t="s">
        <v>3345</v>
      </c>
      <c r="C49" s="533"/>
    </row>
    <row r="50" spans="1:3" ht="40.5" customHeight="1" x14ac:dyDescent="0.2">
      <c r="A50" s="49" t="s">
        <v>1314</v>
      </c>
      <c r="B50" s="533" t="s">
        <v>1315</v>
      </c>
      <c r="C50" s="533"/>
    </row>
    <row r="51" spans="1:3" ht="40.5" customHeight="1" x14ac:dyDescent="0.2">
      <c r="A51" s="49" t="s">
        <v>339</v>
      </c>
      <c r="B51" s="533" t="s">
        <v>340</v>
      </c>
      <c r="C51" s="533"/>
    </row>
    <row r="52" spans="1:3" ht="40.5" customHeight="1" x14ac:dyDescent="0.2">
      <c r="A52" s="49" t="s">
        <v>4264</v>
      </c>
      <c r="B52" s="533" t="s">
        <v>4136</v>
      </c>
      <c r="C52" s="533"/>
    </row>
    <row r="53" spans="1:3" ht="57" customHeight="1" x14ac:dyDescent="0.2">
      <c r="A53" s="49" t="s">
        <v>4017</v>
      </c>
      <c r="B53" s="533" t="s">
        <v>4025</v>
      </c>
      <c r="C53" s="533"/>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7:C7"/>
    <mergeCell ref="B31:C31"/>
    <mergeCell ref="B28:C28"/>
    <mergeCell ref="B27:C27"/>
    <mergeCell ref="B26:C26"/>
    <mergeCell ref="B22:C22"/>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E27" sqref="E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1732</v>
      </c>
      <c r="B1" s="439"/>
      <c r="C1" s="433" t="s">
        <v>2048</v>
      </c>
      <c r="D1" s="433"/>
      <c r="E1" s="433" t="s">
        <v>2049</v>
      </c>
      <c r="F1" s="433"/>
      <c r="G1" s="433" t="s">
        <v>2050</v>
      </c>
      <c r="H1" s="433"/>
      <c r="I1" s="433"/>
      <c r="J1" s="433" t="s">
        <v>782</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6"/>
      <c r="C2" s="436"/>
      <c r="D2" s="436"/>
      <c r="E2" s="436"/>
      <c r="F2" s="436"/>
      <c r="G2" s="436"/>
      <c r="H2" s="436"/>
      <c r="I2" s="436"/>
      <c r="J2" s="436"/>
      <c r="K2" s="436"/>
      <c r="N2" s="1" t="e">
        <f ca="1" xml:space="preserve"> CELL("filename")</f>
        <v>#N/A</v>
      </c>
    </row>
    <row r="3" spans="1:14" ht="32.1" customHeight="1" x14ac:dyDescent="0.2">
      <c r="B3" s="3"/>
      <c r="C3" s="3"/>
      <c r="D3" s="3"/>
      <c r="E3" s="3"/>
      <c r="F3" s="3"/>
      <c r="G3" s="3"/>
      <c r="H3" s="85">
        <f>LOOKUP(B22,A111:A667,C111:C667)</f>
        <v>6</v>
      </c>
      <c r="I3" s="3"/>
      <c r="J3" s="434" t="s">
        <v>3100</v>
      </c>
      <c r="K3" s="434"/>
      <c r="N3" s="1" t="e">
        <f ca="1">FIND("xlsx",N2,3)</f>
        <v>#N/A</v>
      </c>
    </row>
    <row r="4" spans="1:14" ht="35.1" customHeight="1" x14ac:dyDescent="0.4">
      <c r="A4" s="411" t="s">
        <v>127</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3850</v>
      </c>
      <c r="B6" s="22">
        <v>27669</v>
      </c>
      <c r="C6" s="8"/>
      <c r="D6" s="422" t="s">
        <v>3854</v>
      </c>
      <c r="E6" s="423"/>
      <c r="F6" s="11" t="s">
        <v>568</v>
      </c>
      <c r="G6" s="8"/>
      <c r="H6" s="8"/>
      <c r="I6" s="8"/>
      <c r="J6" s="418">
        <f>SUM(Skriveni!G2:G1580)</f>
        <v>16239293144.515003</v>
      </c>
      <c r="K6" s="418"/>
    </row>
    <row r="7" spans="1:14" ht="3" customHeight="1" x14ac:dyDescent="0.2">
      <c r="A7" s="8"/>
      <c r="B7" s="8"/>
      <c r="C7" s="8"/>
      <c r="D7" s="8"/>
      <c r="E7" s="8"/>
      <c r="F7" s="8"/>
      <c r="G7" s="8"/>
      <c r="H7" s="8"/>
      <c r="I7" s="8"/>
      <c r="J7" s="8"/>
      <c r="K7" s="8"/>
    </row>
    <row r="8" spans="1:14" ht="15" customHeight="1" x14ac:dyDescent="0.2">
      <c r="A8" s="18" t="s">
        <v>3851</v>
      </c>
      <c r="B8" s="23">
        <v>2768275</v>
      </c>
      <c r="C8" s="408" t="s">
        <v>2306</v>
      </c>
      <c r="D8" s="409"/>
      <c r="E8" s="409"/>
      <c r="F8" s="409"/>
      <c r="G8" s="409"/>
      <c r="H8" s="410"/>
      <c r="I8" s="117" t="s">
        <v>3460</v>
      </c>
      <c r="J8" s="432" t="s">
        <v>3858</v>
      </c>
      <c r="K8" s="432"/>
    </row>
    <row r="9" spans="1:14" ht="3" customHeight="1" x14ac:dyDescent="0.2">
      <c r="A9" s="8"/>
      <c r="B9" s="8"/>
      <c r="C9" s="8"/>
      <c r="D9" s="8"/>
      <c r="E9" s="8"/>
      <c r="F9" s="8"/>
      <c r="G9" s="8"/>
      <c r="H9" s="8"/>
      <c r="I9" s="8"/>
      <c r="J9" s="8"/>
      <c r="K9" s="8"/>
    </row>
    <row r="10" spans="1:14" ht="15" customHeight="1" x14ac:dyDescent="0.2">
      <c r="A10" s="18" t="s">
        <v>3852</v>
      </c>
      <c r="B10" s="415" t="s">
        <v>4327</v>
      </c>
      <c r="C10" s="416"/>
      <c r="D10" s="416"/>
      <c r="E10" s="416"/>
      <c r="F10" s="416"/>
      <c r="G10" s="416"/>
      <c r="H10" s="416"/>
      <c r="I10" s="41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48000</v>
      </c>
      <c r="C12" s="429" t="s">
        <v>3923</v>
      </c>
      <c r="D12" s="430"/>
      <c r="E12" s="430"/>
      <c r="F12" s="430"/>
      <c r="G12" s="43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5" t="s">
        <v>4328</v>
      </c>
      <c r="C14" s="406"/>
      <c r="D14" s="406"/>
      <c r="E14" s="406"/>
      <c r="F14" s="406"/>
      <c r="G14" s="407"/>
      <c r="H14" s="8"/>
      <c r="I14" s="8"/>
      <c r="J14" s="18" t="s">
        <v>3719</v>
      </c>
      <c r="K14" s="41">
        <v>6872053793</v>
      </c>
    </row>
    <row r="15" spans="1:14" ht="3" customHeight="1" x14ac:dyDescent="0.2">
      <c r="A15" s="8"/>
      <c r="B15" s="8"/>
      <c r="C15" s="8"/>
      <c r="D15" s="8"/>
      <c r="E15" s="8"/>
      <c r="F15" s="8"/>
      <c r="G15" s="8"/>
      <c r="H15" s="8"/>
      <c r="I15" s="8"/>
      <c r="J15" s="8"/>
      <c r="K15" s="8"/>
    </row>
    <row r="16" spans="1:14" ht="15" customHeight="1" x14ac:dyDescent="0.2">
      <c r="A16" s="18" t="s">
        <v>3856</v>
      </c>
      <c r="B16" s="10">
        <v>23</v>
      </c>
      <c r="C16" s="394" t="str">
        <f>IF(B16&gt;0,LOOKUP(B16,A70:A78,B70:B78),"Razina nije upisana")</f>
        <v>Konsolidirani proračun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394" t="str">
        <f xml:space="preserve"> IF(VALUE(B18)&gt;0,LOOKUP(B18,Sifre!A253:A867,Sifre!B253:B867),"Djelatnost nije upisana")</f>
        <v>Opće djelatnosti javne uprave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201</v>
      </c>
      <c r="C22" s="394" t="str">
        <f>IF(B22&gt;0, "Županija: " &amp; LOOKUP(H3,A87:A107,B87:B107) &amp; ", grad/općina: " &amp; LOOKUP(B22,A111:A667,B111:B667),"Šifra grada/općine nije upisana")</f>
        <v>Županija: KOPRIVNIČKO-KRIŽEVAČKA, grad/općina: KOPRIVNICA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82" t="s">
        <v>1907</v>
      </c>
      <c r="B25" s="35" t="str">
        <f>IF(SUM(Skriveni!C2:F645)=0,"NE", "DA")</f>
        <v>DA</v>
      </c>
      <c r="C25" s="391" t="s">
        <v>1986</v>
      </c>
      <c r="D25" s="401"/>
      <c r="E25" s="77" t="str">
        <f>IF(AND(B25="DA",Kont!E23&gt;0),Kont!E23,"Nema")</f>
        <v>Nema</v>
      </c>
      <c r="F25" s="8"/>
      <c r="G25" s="18" t="s">
        <v>1294</v>
      </c>
      <c r="H25" s="396" t="s">
        <v>4332</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2892</v>
      </c>
      <c r="D27" s="392"/>
      <c r="E27" s="77" t="str">
        <f>IF(AND(B27="DA",Kont!E281&gt;0),Kont!E281,"Nema")</f>
        <v>Nema</v>
      </c>
      <c r="F27" s="8"/>
      <c r="G27" s="18" t="s">
        <v>1295</v>
      </c>
      <c r="H27" s="396" t="s">
        <v>4329</v>
      </c>
      <c r="I27" s="398"/>
      <c r="J27" s="9" t="s">
        <v>1902</v>
      </c>
      <c r="K27" s="11"/>
    </row>
    <row r="28" spans="1:11" ht="3" customHeight="1" x14ac:dyDescent="0.2">
      <c r="A28" s="383"/>
      <c r="F28" s="8"/>
      <c r="G28" s="8"/>
      <c r="H28" s="8"/>
      <c r="I28" s="8"/>
      <c r="J28" s="8"/>
      <c r="K28" s="8"/>
    </row>
    <row r="29" spans="1:11" ht="15" customHeight="1" x14ac:dyDescent="0.2">
      <c r="A29" s="383"/>
      <c r="B29" s="35" t="str">
        <f>IF(SUM(Skriveni!C1299:D1434)&lt;&gt;0,"DA","NE")</f>
        <v>DA</v>
      </c>
      <c r="C29" s="424" t="s">
        <v>1987</v>
      </c>
      <c r="D29" s="425"/>
      <c r="E29" s="77" t="str">
        <f>IF(AND(B29="DA",Kont!E308&gt;0),Kont!E308,"Nema")</f>
        <v>Nema</v>
      </c>
      <c r="F29" s="8"/>
      <c r="G29" s="18" t="s">
        <v>1903</v>
      </c>
      <c r="H29" s="419" t="s">
        <v>4330</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4333</v>
      </c>
      <c r="C31" s="391" t="s">
        <v>3303</v>
      </c>
      <c r="D31" s="392"/>
      <c r="E31" s="77" t="str">
        <f>IF(Kont!E304&gt;0,Kont!E304,"Nema")</f>
        <v>Nema</v>
      </c>
      <c r="F31" s="8"/>
      <c r="G31" s="9" t="s">
        <v>1904</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109</v>
      </c>
      <c r="D33" s="427"/>
      <c r="E33" s="77" t="str">
        <f>IF(AND(B33="DA",Kont!E300&gt;0),Kont!E300,"Nema")</f>
        <v>Nema</v>
      </c>
      <c r="F33" s="8"/>
      <c r="G33" s="18" t="s">
        <v>1331</v>
      </c>
      <c r="H33" s="405" t="s">
        <v>4331</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2047</v>
      </c>
      <c r="C38" s="390"/>
      <c r="D38" s="390"/>
      <c r="E38" s="390"/>
      <c r="F38" s="390"/>
      <c r="G38" s="390"/>
      <c r="H38" s="390"/>
      <c r="I38" s="212" t="s">
        <v>4187</v>
      </c>
      <c r="J38" s="91" t="s">
        <v>3365</v>
      </c>
      <c r="K38" s="92" t="s">
        <v>3366</v>
      </c>
    </row>
    <row r="39" spans="1:11" ht="12.95" customHeight="1" x14ac:dyDescent="0.2">
      <c r="A39" s="378" t="s">
        <v>3099</v>
      </c>
      <c r="B39" s="393" t="str">
        <f>PRRAS!B12</f>
        <v xml:space="preserve">PRIHODI POSLOVANJA (AOP 002+039+045+077+101+119+128+134) </v>
      </c>
      <c r="C39" s="393"/>
      <c r="D39" s="393"/>
      <c r="E39" s="393"/>
      <c r="F39" s="393"/>
      <c r="G39" s="393"/>
      <c r="H39" s="393"/>
      <c r="I39" s="93">
        <f>PRRAS!C12</f>
        <v>1</v>
      </c>
      <c r="J39" s="94">
        <f>PRRAS!D12</f>
        <v>594596860</v>
      </c>
      <c r="K39" s="95">
        <f>PRRAS!E12</f>
        <v>701617566</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566178567</v>
      </c>
      <c r="K40" s="98">
        <f>PRRAS!E157</f>
        <v>645428540</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54200336</v>
      </c>
      <c r="K42" s="101">
        <f>PRRAS!E652</f>
        <v>47744664</v>
      </c>
    </row>
    <row r="43" spans="1:11" ht="22.5" x14ac:dyDescent="0.2">
      <c r="A43" s="211"/>
      <c r="B43" s="390" t="s">
        <v>2047</v>
      </c>
      <c r="C43" s="390"/>
      <c r="D43" s="390"/>
      <c r="E43" s="390"/>
      <c r="F43" s="390"/>
      <c r="G43" s="390"/>
      <c r="H43" s="390"/>
      <c r="I43" s="212" t="s">
        <v>4187</v>
      </c>
      <c r="J43" s="91" t="s">
        <v>3144</v>
      </c>
      <c r="K43" s="92" t="s">
        <v>3145</v>
      </c>
    </row>
    <row r="44" spans="1:11" ht="12.95" customHeight="1" x14ac:dyDescent="0.2">
      <c r="A44" s="378" t="s">
        <v>2494</v>
      </c>
      <c r="B44" s="393" t="str">
        <f>Bil!B13</f>
        <v>Nefinancijska imovina (AOP 003+007+046+047+051+058)</v>
      </c>
      <c r="C44" s="387"/>
      <c r="D44" s="387"/>
      <c r="E44" s="387"/>
      <c r="F44" s="387"/>
      <c r="G44" s="387"/>
      <c r="H44" s="387"/>
      <c r="I44" s="93">
        <f>Bil!C13</f>
        <v>2</v>
      </c>
      <c r="J44" s="94">
        <f>Bil!D13</f>
        <v>573639247</v>
      </c>
      <c r="K44" s="95">
        <f>Bil!E13</f>
        <v>641386323</v>
      </c>
    </row>
    <row r="45" spans="1:11" ht="12.95" customHeight="1" x14ac:dyDescent="0.2">
      <c r="A45" s="379"/>
      <c r="B45" s="388" t="str">
        <f>Bil!B74</f>
        <v>Financijska imovina (AOP 064+073+082+113+129+141+159+165)</v>
      </c>
      <c r="C45" s="389"/>
      <c r="D45" s="389"/>
      <c r="E45" s="389"/>
      <c r="F45" s="389"/>
      <c r="G45" s="389"/>
      <c r="H45" s="389"/>
      <c r="I45" s="96">
        <f>Bil!C74</f>
        <v>63</v>
      </c>
      <c r="J45" s="97">
        <f>Bil!D74</f>
        <v>82951301</v>
      </c>
      <c r="K45" s="98">
        <f>Bil!E74</f>
        <v>106225948</v>
      </c>
    </row>
    <row r="46" spans="1:11" ht="12.95" customHeight="1" x14ac:dyDescent="0.2">
      <c r="A46" s="379"/>
      <c r="B46" s="388" t="str">
        <f>Bil!B181</f>
        <v>Obveze (AOP 171+183+184+200+228)</v>
      </c>
      <c r="C46" s="389"/>
      <c r="D46" s="389"/>
      <c r="E46" s="389"/>
      <c r="F46" s="389"/>
      <c r="G46" s="389"/>
      <c r="H46" s="389"/>
      <c r="I46" s="96">
        <f>Bil!C181</f>
        <v>170</v>
      </c>
      <c r="J46" s="97">
        <f>Bil!D181</f>
        <v>151477883</v>
      </c>
      <c r="K46" s="98">
        <f>Bil!E181</f>
        <v>184985961</v>
      </c>
    </row>
    <row r="47" spans="1:11" ht="12.95" customHeight="1" x14ac:dyDescent="0.2">
      <c r="A47" s="380"/>
      <c r="B47" s="381" t="str">
        <f>Bil!B242</f>
        <v>Vlastiti izvori (AOP 232 + 239 - 248 + 249 do 251)</v>
      </c>
      <c r="C47" s="386"/>
      <c r="D47" s="386"/>
      <c r="E47" s="386"/>
      <c r="F47" s="386"/>
      <c r="G47" s="386"/>
      <c r="H47" s="386"/>
      <c r="I47" s="99">
        <f>Bil!C242</f>
        <v>231</v>
      </c>
      <c r="J47" s="100">
        <f>Bil!D242</f>
        <v>505112664</v>
      </c>
      <c r="K47" s="101">
        <f>Bil!E242</f>
        <v>562626310</v>
      </c>
    </row>
    <row r="48" spans="1:11" ht="22.5" x14ac:dyDescent="0.2">
      <c r="A48" s="211"/>
      <c r="B48" s="390" t="s">
        <v>2047</v>
      </c>
      <c r="C48" s="390"/>
      <c r="D48" s="390"/>
      <c r="E48" s="390"/>
      <c r="F48" s="390"/>
      <c r="G48" s="390"/>
      <c r="H48" s="390"/>
      <c r="I48" s="212" t="s">
        <v>4187</v>
      </c>
      <c r="J48" s="91" t="s">
        <v>3365</v>
      </c>
      <c r="K48" s="92" t="s">
        <v>3366</v>
      </c>
    </row>
    <row r="49" spans="1:11" ht="12.95" customHeight="1" x14ac:dyDescent="0.2">
      <c r="A49" s="378" t="s">
        <v>2492</v>
      </c>
      <c r="B49" s="393" t="str">
        <f>RasF!B12</f>
        <v>Opće javne usluge (AOP 002+006+009+013 do 017)</v>
      </c>
      <c r="C49" s="393"/>
      <c r="D49" s="393"/>
      <c r="E49" s="393"/>
      <c r="F49" s="393"/>
      <c r="G49" s="393"/>
      <c r="H49" s="393"/>
      <c r="I49" s="93">
        <f>RasF!C12</f>
        <v>1</v>
      </c>
      <c r="J49" s="94">
        <f>RasF!D12</f>
        <v>25168395</v>
      </c>
      <c r="K49" s="95">
        <f>RasF!E12</f>
        <v>31286928</v>
      </c>
    </row>
    <row r="50" spans="1:11" ht="12.95" customHeight="1" x14ac:dyDescent="0.2">
      <c r="A50" s="379"/>
      <c r="B50" s="388" t="str">
        <f>RasF!B42</f>
        <v>Ekonomski poslovi (AOP 032+035+039+046+050+056+057+062+070)</v>
      </c>
      <c r="C50" s="388"/>
      <c r="D50" s="388"/>
      <c r="E50" s="388"/>
      <c r="F50" s="388"/>
      <c r="G50" s="388"/>
      <c r="H50" s="388"/>
      <c r="I50" s="96">
        <f>RasF!C42</f>
        <v>31</v>
      </c>
      <c r="J50" s="97">
        <f>RasF!D42</f>
        <v>10506144</v>
      </c>
      <c r="K50" s="98">
        <f>RasF!E42</f>
        <v>11131850</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5644044</v>
      </c>
      <c r="K51" s="98">
        <f>RasF!E95</f>
        <v>5583950</v>
      </c>
    </row>
    <row r="52" spans="1:11" ht="12.95" customHeight="1" x14ac:dyDescent="0.2">
      <c r="A52" s="379"/>
      <c r="B52" s="388" t="str">
        <f>RasF!B121</f>
        <v>Obrazovanje (AOP 111+114+117+118+121 do 124)</v>
      </c>
      <c r="C52" s="388"/>
      <c r="D52" s="388"/>
      <c r="E52" s="388"/>
      <c r="F52" s="388"/>
      <c r="G52" s="388"/>
      <c r="H52" s="388"/>
      <c r="I52" s="96">
        <f>RasF!C121</f>
        <v>110</v>
      </c>
      <c r="J52" s="97">
        <f>RasF!D121</f>
        <v>220811446</v>
      </c>
      <c r="K52" s="98">
        <f>RasF!E121</f>
        <v>289972074</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618357155</v>
      </c>
      <c r="K53" s="101">
        <f>RasF!E148</f>
        <v>710828664</v>
      </c>
    </row>
    <row r="54" spans="1:11" ht="22.5" x14ac:dyDescent="0.2">
      <c r="A54" s="211"/>
      <c r="B54" s="390" t="s">
        <v>2047</v>
      </c>
      <c r="C54" s="390"/>
      <c r="D54" s="390"/>
      <c r="E54" s="390"/>
      <c r="F54" s="390"/>
      <c r="G54" s="390"/>
      <c r="H54" s="390"/>
      <c r="I54" s="212" t="s">
        <v>4187</v>
      </c>
      <c r="J54" s="91" t="s">
        <v>783</v>
      </c>
      <c r="K54" s="92" t="s">
        <v>784</v>
      </c>
    </row>
    <row r="55" spans="1:11" ht="12.95" customHeight="1" x14ac:dyDescent="0.2">
      <c r="A55" s="378" t="s">
        <v>2493</v>
      </c>
      <c r="B55" s="387" t="str">
        <f>PVRIO!B12</f>
        <v>Promjene u vrijednosti i obujmu imovine (AOP 002+018)</v>
      </c>
      <c r="C55" s="387"/>
      <c r="D55" s="387"/>
      <c r="E55" s="387"/>
      <c r="F55" s="387"/>
      <c r="G55" s="387"/>
      <c r="H55" s="387"/>
      <c r="I55" s="93">
        <f>PVRIO!C12</f>
        <v>1</v>
      </c>
      <c r="J55" s="94">
        <f>PVRIO!D12</f>
        <v>70556946</v>
      </c>
      <c r="K55" s="95">
        <f>PVRIO!E12</f>
        <v>523313</v>
      </c>
    </row>
    <row r="56" spans="1:11" ht="12.95" customHeight="1" x14ac:dyDescent="0.2">
      <c r="A56" s="379"/>
      <c r="B56" s="389" t="str">
        <f>PVRIO!B29</f>
        <v>Promjene u obujmu imovine (AOP 019+026)</v>
      </c>
      <c r="C56" s="389"/>
      <c r="D56" s="389"/>
      <c r="E56" s="389"/>
      <c r="F56" s="389"/>
      <c r="G56" s="389"/>
      <c r="H56" s="389"/>
      <c r="I56" s="96">
        <f>PVRIO!C29</f>
        <v>18</v>
      </c>
      <c r="J56" s="97">
        <f>PVRIO!D29</f>
        <v>69295381</v>
      </c>
      <c r="K56" s="98">
        <f>PVRIO!E29</f>
        <v>356960</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2500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2500</v>
      </c>
    </row>
    <row r="59" spans="1:11" ht="22.5" x14ac:dyDescent="0.2">
      <c r="A59" s="211"/>
      <c r="B59" s="390" t="s">
        <v>2047</v>
      </c>
      <c r="C59" s="390"/>
      <c r="D59" s="390"/>
      <c r="E59" s="390"/>
      <c r="F59" s="390"/>
      <c r="G59" s="390"/>
      <c r="H59" s="390"/>
      <c r="I59" s="212" t="s">
        <v>4187</v>
      </c>
      <c r="J59" s="91"/>
      <c r="K59" s="92" t="s">
        <v>981</v>
      </c>
    </row>
    <row r="60" spans="1:11" ht="12.95" customHeight="1" x14ac:dyDescent="0.2">
      <c r="A60" s="378" t="s">
        <v>2495</v>
      </c>
      <c r="B60" s="387" t="str">
        <f>Obv!B12</f>
        <v>Stanje obveza 1. siječnja (=AOP 038* iz Izvještaja o obvezama za prethodnu godinu)</v>
      </c>
      <c r="C60" s="387"/>
      <c r="D60" s="387"/>
      <c r="E60" s="387"/>
      <c r="F60" s="387"/>
      <c r="G60" s="387"/>
      <c r="H60" s="387"/>
      <c r="I60" s="93">
        <f>Obv!C12</f>
        <v>1</v>
      </c>
      <c r="J60" s="204"/>
      <c r="K60" s="95">
        <f>Obv!D12</f>
        <v>151131135</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184919453</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23006274</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161913179</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3101</v>
      </c>
      <c r="B67" s="412"/>
      <c r="C67" s="412"/>
      <c r="D67" s="412"/>
      <c r="E67" s="12"/>
      <c r="F67" s="17"/>
      <c r="G67" s="12"/>
      <c r="H67" s="413" t="s">
        <v>3861</v>
      </c>
      <c r="I67" s="414"/>
      <c r="J67" s="414"/>
      <c r="K67" s="41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46" activePane="bottomLeft" state="frozen"/>
      <selection pane="bottomLeft" activeCell="E652" sqref="E652"/>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27669</v>
      </c>
      <c r="C4" s="448"/>
      <c r="D4" s="448"/>
      <c r="E4" s="449">
        <f>SUM(Skriveni!G2:G983)</f>
        <v>12026842082.394001</v>
      </c>
      <c r="F4" s="450"/>
    </row>
    <row r="5" spans="1:7" s="19" customFormat="1" ht="12.75" x14ac:dyDescent="0.2">
      <c r="B5" s="447" t="str">
        <f>"Naziv: "&amp;IF(RefStr!B10&lt;&gt;"",RefStr!B10,"_______________________________________")</f>
        <v>Naziv: KOPRIVNIČKO-KRIŽEVAČKA ŽUPANIJA</v>
      </c>
      <c r="C5" s="448"/>
      <c r="D5" s="448"/>
      <c r="E5" s="451" t="s">
        <v>3205</v>
      </c>
      <c r="F5" s="451"/>
    </row>
    <row r="6" spans="1:7" s="19" customFormat="1" ht="12.75" x14ac:dyDescent="0.2">
      <c r="A6" s="20"/>
      <c r="B6" s="445" t="str">
        <f xml:space="preserve"> "Razina: " &amp; RefStr!B16 &amp; ", Razdjel: " &amp; TEXT(INT(VALUE(RefStr!B20)), "000")</f>
        <v>Razina: 23, Razdjel: 000</v>
      </c>
      <c r="C6" s="446"/>
      <c r="D6" s="446"/>
      <c r="E6" s="446"/>
      <c r="F6" s="446"/>
    </row>
    <row r="7" spans="1:7" s="19" customFormat="1" ht="12.75" x14ac:dyDescent="0.2">
      <c r="A7" s="20"/>
      <c r="B7" s="445" t="str">
        <f>"Djelatnost: " &amp; RefStr!B18 &amp; " " &amp; RefStr!C18</f>
        <v>Djelatnost: 8411 Opće djelatnosti javne uprave</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594596860</v>
      </c>
      <c r="E12" s="223">
        <f>E13+E50+E56+E88+E112+E130+E139+E145</f>
        <v>701617566</v>
      </c>
      <c r="F12" s="222">
        <f>IF(D12&lt;&gt;0,IF(E12/D12&gt;=100,"&gt;&gt;100",E12/D12*100),"-")</f>
        <v>117.99886834249342</v>
      </c>
    </row>
    <row r="13" spans="1:7" s="7" customFormat="1" x14ac:dyDescent="0.2">
      <c r="A13" s="213">
        <v>61</v>
      </c>
      <c r="B13" s="214" t="s">
        <v>3042</v>
      </c>
      <c r="C13" s="215">
        <v>2</v>
      </c>
      <c r="D13" s="223">
        <f>D14+D23+D29+D35+D43+D46</f>
        <v>54203816</v>
      </c>
      <c r="E13" s="223">
        <f>E14+E23+E29+E35+E43+E46</f>
        <v>50504504</v>
      </c>
      <c r="F13" s="222">
        <f>IF(D13&lt;&gt;0,IF(E13/D13&gt;=100,"&gt;&gt;100",E13/D13*100),"-")</f>
        <v>93.175181614519545</v>
      </c>
    </row>
    <row r="14" spans="1:7" s="7" customFormat="1" x14ac:dyDescent="0.2">
      <c r="A14" s="213">
        <v>611</v>
      </c>
      <c r="B14" s="214" t="s">
        <v>2998</v>
      </c>
      <c r="C14" s="215">
        <v>3</v>
      </c>
      <c r="D14" s="223">
        <f>SUM(D15:D20)-D21-D22</f>
        <v>49180312</v>
      </c>
      <c r="E14" s="223">
        <f>SUM(E15:E20)-E21-E22</f>
        <v>45417240</v>
      </c>
      <c r="F14" s="222">
        <f t="shared" ref="F14:F80" si="0">IF(D14&lt;&gt;0,IF(E14/D14&gt;=100,"&gt;&gt;100",E14/D14*100),"-")</f>
        <v>92.348417797756142</v>
      </c>
    </row>
    <row r="15" spans="1:7" s="7" customFormat="1" x14ac:dyDescent="0.2">
      <c r="A15" s="213">
        <v>6111</v>
      </c>
      <c r="B15" s="214" t="s">
        <v>4215</v>
      </c>
      <c r="C15" s="215">
        <v>4</v>
      </c>
      <c r="D15" s="216">
        <v>43608844</v>
      </c>
      <c r="E15" s="216">
        <v>43048704</v>
      </c>
      <c r="F15" s="222">
        <f t="shared" si="0"/>
        <v>98.715535775266133</v>
      </c>
    </row>
    <row r="16" spans="1:7" s="7" customFormat="1" x14ac:dyDescent="0.2">
      <c r="A16" s="213">
        <v>6112</v>
      </c>
      <c r="B16" s="214" t="s">
        <v>324</v>
      </c>
      <c r="C16" s="215">
        <v>5</v>
      </c>
      <c r="D16" s="216">
        <v>4968396</v>
      </c>
      <c r="E16" s="216">
        <v>5461435</v>
      </c>
      <c r="F16" s="222">
        <f t="shared" si="0"/>
        <v>109.92350448716246</v>
      </c>
    </row>
    <row r="17" spans="1:6" s="7" customFormat="1" x14ac:dyDescent="0.2">
      <c r="A17" s="213">
        <v>6113</v>
      </c>
      <c r="B17" s="214" t="s">
        <v>2997</v>
      </c>
      <c r="C17" s="215">
        <v>6</v>
      </c>
      <c r="D17" s="216">
        <v>1457161</v>
      </c>
      <c r="E17" s="216">
        <v>2013571</v>
      </c>
      <c r="F17" s="222">
        <f t="shared" si="0"/>
        <v>138.18452456523335</v>
      </c>
    </row>
    <row r="18" spans="1:6" s="7" customFormat="1" x14ac:dyDescent="0.2">
      <c r="A18" s="213">
        <v>6114</v>
      </c>
      <c r="B18" s="214" t="s">
        <v>555</v>
      </c>
      <c r="C18" s="215">
        <v>7</v>
      </c>
      <c r="D18" s="216">
        <v>1914058</v>
      </c>
      <c r="E18" s="216">
        <v>2633379</v>
      </c>
      <c r="F18" s="222">
        <f t="shared" si="0"/>
        <v>137.58094059845627</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v>3619</v>
      </c>
      <c r="E20" s="216">
        <v>0</v>
      </c>
      <c r="F20" s="222">
        <f t="shared" si="0"/>
        <v>0</v>
      </c>
    </row>
    <row r="21" spans="1:6" s="7" customFormat="1" x14ac:dyDescent="0.2">
      <c r="A21" s="213">
        <v>6117</v>
      </c>
      <c r="B21" s="214" t="s">
        <v>558</v>
      </c>
      <c r="C21" s="215">
        <v>10</v>
      </c>
      <c r="D21" s="216">
        <v>2771766</v>
      </c>
      <c r="E21" s="216">
        <v>7739849</v>
      </c>
      <c r="F21" s="222">
        <f t="shared" si="0"/>
        <v>279.23890400560509</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108583</v>
      </c>
      <c r="E29" s="223">
        <f>SUM(E30:E34)</f>
        <v>129605</v>
      </c>
      <c r="F29" s="224">
        <f t="shared" si="0"/>
        <v>119.36030502012285</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v>108583</v>
      </c>
      <c r="E31" s="216">
        <v>129605</v>
      </c>
      <c r="F31" s="222">
        <f t="shared" si="0"/>
        <v>119.36030502012285</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4914921</v>
      </c>
      <c r="E35" s="223">
        <f>SUM(E36:E42)</f>
        <v>4957659</v>
      </c>
      <c r="F35" s="224">
        <f t="shared" si="0"/>
        <v>100.86955619429081</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v>4861621</v>
      </c>
      <c r="E39" s="216">
        <v>4946059</v>
      </c>
      <c r="F39" s="222">
        <f t="shared" si="0"/>
        <v>101.73682810733294</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v>53300</v>
      </c>
      <c r="E41" s="216">
        <v>11600</v>
      </c>
      <c r="F41" s="222">
        <f t="shared" si="0"/>
        <v>21.763602251407129</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282627365</v>
      </c>
      <c r="E56" s="223">
        <f>E57+E60+E65+E68+E71+E74+E77+E80+E83</f>
        <v>318075909</v>
      </c>
      <c r="F56" s="224">
        <f t="shared" si="0"/>
        <v>112.54250238649041</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445826</v>
      </c>
      <c r="E60" s="223">
        <f>SUM(E61:E64)</f>
        <v>1320627</v>
      </c>
      <c r="F60" s="224">
        <f t="shared" si="0"/>
        <v>296.22027427740869</v>
      </c>
    </row>
    <row r="61" spans="1:6" s="7" customFormat="1" x14ac:dyDescent="0.2">
      <c r="A61" s="213">
        <v>6321</v>
      </c>
      <c r="B61" s="214" t="s">
        <v>3848</v>
      </c>
      <c r="C61" s="215">
        <v>50</v>
      </c>
      <c r="D61" s="216">
        <v>111241</v>
      </c>
      <c r="E61" s="216">
        <v>0</v>
      </c>
      <c r="F61" s="222">
        <f t="shared" si="0"/>
        <v>0</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v>334585</v>
      </c>
      <c r="E63" s="216">
        <v>661507</v>
      </c>
      <c r="F63" s="222">
        <f t="shared" si="0"/>
        <v>197.70970007621384</v>
      </c>
    </row>
    <row r="64" spans="1:6" s="7" customFormat="1" x14ac:dyDescent="0.2">
      <c r="A64" s="213">
        <v>6324</v>
      </c>
      <c r="B64" s="214" t="s">
        <v>3171</v>
      </c>
      <c r="C64" s="215">
        <v>53</v>
      </c>
      <c r="D64" s="216">
        <v>0</v>
      </c>
      <c r="E64" s="216">
        <v>659120</v>
      </c>
      <c r="F64" s="222" t="str">
        <f t="shared" si="0"/>
        <v>-</v>
      </c>
    </row>
    <row r="65" spans="1:6" s="7" customFormat="1" x14ac:dyDescent="0.2">
      <c r="A65" s="213">
        <v>633</v>
      </c>
      <c r="B65" s="214" t="s">
        <v>884</v>
      </c>
      <c r="C65" s="215">
        <v>54</v>
      </c>
      <c r="D65" s="223">
        <f>SUM(D66:D67)</f>
        <v>32969680</v>
      </c>
      <c r="E65" s="223">
        <f>SUM(E66:E67)</f>
        <v>29181143</v>
      </c>
      <c r="F65" s="224">
        <f t="shared" si="0"/>
        <v>88.509027081852182</v>
      </c>
    </row>
    <row r="66" spans="1:6" s="7" customFormat="1" x14ac:dyDescent="0.2">
      <c r="A66" s="213">
        <v>6331</v>
      </c>
      <c r="B66" s="214" t="s">
        <v>885</v>
      </c>
      <c r="C66" s="215">
        <v>55</v>
      </c>
      <c r="D66" s="216">
        <v>32319680</v>
      </c>
      <c r="E66" s="216">
        <v>28502243</v>
      </c>
      <c r="F66" s="222">
        <f t="shared" si="0"/>
        <v>88.188506198081171</v>
      </c>
    </row>
    <row r="67" spans="1:6" s="7" customFormat="1" x14ac:dyDescent="0.2">
      <c r="A67" s="213">
        <v>6332</v>
      </c>
      <c r="B67" s="214" t="s">
        <v>886</v>
      </c>
      <c r="C67" s="215">
        <v>56</v>
      </c>
      <c r="D67" s="216">
        <v>650000</v>
      </c>
      <c r="E67" s="216">
        <v>678900</v>
      </c>
      <c r="F67" s="222">
        <f t="shared" si="0"/>
        <v>104.44615384615386</v>
      </c>
    </row>
    <row r="68" spans="1:6" s="7" customFormat="1" x14ac:dyDescent="0.2">
      <c r="A68" s="213">
        <v>634</v>
      </c>
      <c r="B68" s="214" t="s">
        <v>528</v>
      </c>
      <c r="C68" s="215">
        <v>57</v>
      </c>
      <c r="D68" s="223">
        <f>SUM(D69:D70)</f>
        <v>434135</v>
      </c>
      <c r="E68" s="223">
        <f>SUM(E69:E70)</f>
        <v>5203775</v>
      </c>
      <c r="F68" s="224">
        <f t="shared" si="0"/>
        <v>1198.6536446036371</v>
      </c>
    </row>
    <row r="69" spans="1:6" s="7" customFormat="1" x14ac:dyDescent="0.2">
      <c r="A69" s="213">
        <v>6341</v>
      </c>
      <c r="B69" s="214" t="s">
        <v>3096</v>
      </c>
      <c r="C69" s="215">
        <v>58</v>
      </c>
      <c r="D69" s="216">
        <v>347135</v>
      </c>
      <c r="E69" s="216">
        <v>5203775</v>
      </c>
      <c r="F69" s="222">
        <f t="shared" si="0"/>
        <v>1499.0637648177221</v>
      </c>
    </row>
    <row r="70" spans="1:6" s="7" customFormat="1" x14ac:dyDescent="0.2">
      <c r="A70" s="213">
        <v>6342</v>
      </c>
      <c r="B70" s="214" t="s">
        <v>2346</v>
      </c>
      <c r="C70" s="215">
        <v>59</v>
      </c>
      <c r="D70" s="216">
        <v>87000</v>
      </c>
      <c r="E70" s="216">
        <v>0</v>
      </c>
      <c r="F70" s="222">
        <f t="shared" si="0"/>
        <v>0</v>
      </c>
    </row>
    <row r="71" spans="1:6" s="7" customFormat="1" x14ac:dyDescent="0.2">
      <c r="A71" s="213">
        <v>635</v>
      </c>
      <c r="B71" s="214" t="s">
        <v>529</v>
      </c>
      <c r="C71" s="215">
        <v>60</v>
      </c>
      <c r="D71" s="223">
        <f>SUM(D72:D73)</f>
        <v>42327241</v>
      </c>
      <c r="E71" s="223">
        <f>SUM(E72:E73)</f>
        <v>42601333</v>
      </c>
      <c r="F71" s="224">
        <f t="shared" si="0"/>
        <v>100.64755460909913</v>
      </c>
    </row>
    <row r="72" spans="1:6" s="7" customFormat="1" x14ac:dyDescent="0.2">
      <c r="A72" s="213">
        <v>6351</v>
      </c>
      <c r="B72" s="214" t="s">
        <v>2331</v>
      </c>
      <c r="C72" s="215">
        <v>61</v>
      </c>
      <c r="D72" s="216">
        <v>33818580</v>
      </c>
      <c r="E72" s="216">
        <v>34649389</v>
      </c>
      <c r="F72" s="222">
        <f t="shared" si="0"/>
        <v>102.4566643543283</v>
      </c>
    </row>
    <row r="73" spans="1:6" s="7" customFormat="1" x14ac:dyDescent="0.2">
      <c r="A73" s="213">
        <v>6352</v>
      </c>
      <c r="B73" s="214" t="s">
        <v>2332</v>
      </c>
      <c r="C73" s="215">
        <v>62</v>
      </c>
      <c r="D73" s="216">
        <v>8508661</v>
      </c>
      <c r="E73" s="216">
        <v>7951944</v>
      </c>
      <c r="F73" s="222">
        <f t="shared" si="0"/>
        <v>93.457055111256636</v>
      </c>
    </row>
    <row r="74" spans="1:6" s="7" customFormat="1" x14ac:dyDescent="0.2">
      <c r="A74" s="213" t="s">
        <v>2347</v>
      </c>
      <c r="B74" s="214" t="s">
        <v>3696</v>
      </c>
      <c r="C74" s="215">
        <v>63</v>
      </c>
      <c r="D74" s="223">
        <f>SUM(D75:D76)</f>
        <v>186283765</v>
      </c>
      <c r="E74" s="223">
        <f>SUM(E75:E76)</f>
        <v>215269821</v>
      </c>
      <c r="F74" s="224">
        <f t="shared" si="0"/>
        <v>115.56016220737217</v>
      </c>
    </row>
    <row r="75" spans="1:6" s="7" customFormat="1" x14ac:dyDescent="0.2">
      <c r="A75" s="213" t="s">
        <v>2348</v>
      </c>
      <c r="B75" s="214" t="s">
        <v>1458</v>
      </c>
      <c r="C75" s="215">
        <v>64</v>
      </c>
      <c r="D75" s="216">
        <v>183315911</v>
      </c>
      <c r="E75" s="216">
        <v>209670727</v>
      </c>
      <c r="F75" s="222">
        <f t="shared" si="0"/>
        <v>114.37672041462893</v>
      </c>
    </row>
    <row r="76" spans="1:6" s="7" customFormat="1" x14ac:dyDescent="0.2">
      <c r="A76" s="213" t="s">
        <v>1459</v>
      </c>
      <c r="B76" s="214" t="s">
        <v>1460</v>
      </c>
      <c r="C76" s="215">
        <v>65</v>
      </c>
      <c r="D76" s="216">
        <v>2967854</v>
      </c>
      <c r="E76" s="216">
        <v>5599094</v>
      </c>
      <c r="F76" s="222">
        <f t="shared" si="0"/>
        <v>188.65800002291218</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20166718</v>
      </c>
      <c r="E80" s="223">
        <f>SUM(E81:E82)</f>
        <v>24499210</v>
      </c>
      <c r="F80" s="224">
        <f t="shared" si="0"/>
        <v>121.48337671999975</v>
      </c>
    </row>
    <row r="81" spans="1:6" s="7" customFormat="1" x14ac:dyDescent="0.2">
      <c r="A81" s="213" t="s">
        <v>1462</v>
      </c>
      <c r="B81" s="214" t="s">
        <v>530</v>
      </c>
      <c r="C81" s="215">
        <v>70</v>
      </c>
      <c r="D81" s="216">
        <v>9621979</v>
      </c>
      <c r="E81" s="216">
        <v>15536423</v>
      </c>
      <c r="F81" s="222">
        <f t="shared" ref="F81:F139" si="1">IF(D81&lt;&gt;0,IF(E81/D81&gt;=100,"&gt;&gt;100",E81/D81*100),"-")</f>
        <v>161.46806181971505</v>
      </c>
    </row>
    <row r="82" spans="1:6" s="7" customFormat="1" x14ac:dyDescent="0.2">
      <c r="A82" s="213" t="s">
        <v>1463</v>
      </c>
      <c r="B82" s="214" t="s">
        <v>531</v>
      </c>
      <c r="C82" s="215">
        <v>71</v>
      </c>
      <c r="D82" s="216">
        <v>10544739</v>
      </c>
      <c r="E82" s="216">
        <v>8962787</v>
      </c>
      <c r="F82" s="222">
        <f t="shared" si="1"/>
        <v>84.997713077583043</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11270023</v>
      </c>
      <c r="E88" s="223">
        <f>E89+E97+E104</f>
        <v>20132835</v>
      </c>
      <c r="F88" s="224">
        <f t="shared" si="1"/>
        <v>178.64058485062543</v>
      </c>
    </row>
    <row r="89" spans="1:6" s="7" customFormat="1" x14ac:dyDescent="0.2">
      <c r="A89" s="213">
        <v>641</v>
      </c>
      <c r="B89" s="214" t="s">
        <v>2790</v>
      </c>
      <c r="C89" s="215">
        <v>78</v>
      </c>
      <c r="D89" s="223">
        <f>SUM(D90:D96)</f>
        <v>381178</v>
      </c>
      <c r="E89" s="223">
        <f>SUM(E90:E96)</f>
        <v>289071</v>
      </c>
      <c r="F89" s="224">
        <f t="shared" si="1"/>
        <v>75.836223496634119</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79354</v>
      </c>
      <c r="E91" s="216">
        <v>98666</v>
      </c>
      <c r="F91" s="222">
        <f t="shared" si="1"/>
        <v>124.33651737782594</v>
      </c>
    </row>
    <row r="92" spans="1:6" s="7" customFormat="1" x14ac:dyDescent="0.2">
      <c r="A92" s="213">
        <v>6414</v>
      </c>
      <c r="B92" s="214" t="s">
        <v>2160</v>
      </c>
      <c r="C92" s="215">
        <v>81</v>
      </c>
      <c r="D92" s="216">
        <v>301772</v>
      </c>
      <c r="E92" s="216">
        <v>13738</v>
      </c>
      <c r="F92" s="222">
        <f t="shared" si="1"/>
        <v>4.5524435666662244</v>
      </c>
    </row>
    <row r="93" spans="1:6" s="7" customFormat="1" x14ac:dyDescent="0.2">
      <c r="A93" s="213">
        <v>6415</v>
      </c>
      <c r="B93" s="214" t="s">
        <v>3355</v>
      </c>
      <c r="C93" s="215">
        <v>82</v>
      </c>
      <c r="D93" s="216">
        <v>52</v>
      </c>
      <c r="E93" s="216">
        <v>87</v>
      </c>
      <c r="F93" s="222">
        <f t="shared" si="1"/>
        <v>167.30769230769232</v>
      </c>
    </row>
    <row r="94" spans="1:6" s="7" customFormat="1" x14ac:dyDescent="0.2">
      <c r="A94" s="213">
        <v>6416</v>
      </c>
      <c r="B94" s="214" t="s">
        <v>2161</v>
      </c>
      <c r="C94" s="215">
        <v>83</v>
      </c>
      <c r="D94" s="216">
        <v>0</v>
      </c>
      <c r="E94" s="216">
        <v>176580</v>
      </c>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10846833</v>
      </c>
      <c r="E97" s="223">
        <f>SUM(E98:E103)</f>
        <v>19837800</v>
      </c>
      <c r="F97" s="224">
        <f t="shared" si="1"/>
        <v>182.89025008497873</v>
      </c>
    </row>
    <row r="98" spans="1:6" s="7" customFormat="1" x14ac:dyDescent="0.2">
      <c r="A98" s="213">
        <v>6421</v>
      </c>
      <c r="B98" s="214" t="s">
        <v>3098</v>
      </c>
      <c r="C98" s="215">
        <v>87</v>
      </c>
      <c r="D98" s="216">
        <v>571483</v>
      </c>
      <c r="E98" s="216">
        <v>788578</v>
      </c>
      <c r="F98" s="222">
        <f t="shared" si="1"/>
        <v>137.98800664236731</v>
      </c>
    </row>
    <row r="99" spans="1:6" s="7" customFormat="1" x14ac:dyDescent="0.2">
      <c r="A99" s="213">
        <v>6422</v>
      </c>
      <c r="B99" s="214" t="s">
        <v>1908</v>
      </c>
      <c r="C99" s="215">
        <v>88</v>
      </c>
      <c r="D99" s="216">
        <v>377373</v>
      </c>
      <c r="E99" s="216">
        <v>379705</v>
      </c>
      <c r="F99" s="222">
        <f t="shared" si="1"/>
        <v>100.61795623958258</v>
      </c>
    </row>
    <row r="100" spans="1:6" s="7" customFormat="1" x14ac:dyDescent="0.2">
      <c r="A100" s="213">
        <v>6423</v>
      </c>
      <c r="B100" s="214" t="s">
        <v>3357</v>
      </c>
      <c r="C100" s="215">
        <v>89</v>
      </c>
      <c r="D100" s="216">
        <v>9580326</v>
      </c>
      <c r="E100" s="216">
        <v>18512411</v>
      </c>
      <c r="F100" s="222">
        <f t="shared" si="1"/>
        <v>193.23362273893395</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317651</v>
      </c>
      <c r="E103" s="216">
        <v>157106</v>
      </c>
      <c r="F103" s="222">
        <f t="shared" si="1"/>
        <v>49.458682642270915</v>
      </c>
    </row>
    <row r="104" spans="1:6" s="7" customFormat="1" x14ac:dyDescent="0.2">
      <c r="A104" s="213">
        <v>643</v>
      </c>
      <c r="B104" s="214" t="s">
        <v>2792</v>
      </c>
      <c r="C104" s="215">
        <v>93</v>
      </c>
      <c r="D104" s="223">
        <f>SUM(D105:D111)</f>
        <v>42012</v>
      </c>
      <c r="E104" s="223">
        <f>SUM(E105:E111)</f>
        <v>5964</v>
      </c>
      <c r="F104" s="224">
        <f t="shared" si="1"/>
        <v>14.19594401599543</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v>42012</v>
      </c>
      <c r="E106" s="216">
        <v>5964</v>
      </c>
      <c r="F106" s="222">
        <f t="shared" si="1"/>
        <v>14.19594401599543</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31171592</v>
      </c>
      <c r="E112" s="223">
        <f>E113+E118+E126</f>
        <v>35466028</v>
      </c>
      <c r="F112" s="224">
        <f t="shared" si="1"/>
        <v>113.77676186702304</v>
      </c>
    </row>
    <row r="113" spans="1:6" s="7" customFormat="1" x14ac:dyDescent="0.2">
      <c r="A113" s="213">
        <v>651</v>
      </c>
      <c r="B113" s="214" t="s">
        <v>2793</v>
      </c>
      <c r="C113" s="215">
        <v>102</v>
      </c>
      <c r="D113" s="223">
        <f>SUM(D114:D117)</f>
        <v>1313081</v>
      </c>
      <c r="E113" s="223">
        <f>SUM(E114:E117)</f>
        <v>1373207</v>
      </c>
      <c r="F113" s="224">
        <f t="shared" si="1"/>
        <v>104.57900160005363</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v>572734</v>
      </c>
      <c r="E115" s="216">
        <v>796941</v>
      </c>
      <c r="F115" s="222">
        <f t="shared" si="1"/>
        <v>139.14679414876713</v>
      </c>
    </row>
    <row r="116" spans="1:6" s="7" customFormat="1" x14ac:dyDescent="0.2">
      <c r="A116" s="213">
        <v>6513</v>
      </c>
      <c r="B116" s="214" t="s">
        <v>4037</v>
      </c>
      <c r="C116" s="215">
        <v>105</v>
      </c>
      <c r="D116" s="216">
        <v>740347</v>
      </c>
      <c r="E116" s="216">
        <v>576266</v>
      </c>
      <c r="F116" s="222">
        <f t="shared" si="1"/>
        <v>77.837284408527353</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29858511</v>
      </c>
      <c r="E118" s="223">
        <f>SUM(E119:E125)</f>
        <v>34092821</v>
      </c>
      <c r="F118" s="224">
        <f t="shared" si="1"/>
        <v>114.18124969460131</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29858511</v>
      </c>
      <c r="E123" s="216">
        <v>34092821</v>
      </c>
      <c r="F123" s="222">
        <f t="shared" si="1"/>
        <v>114.18124969460131</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17302759</v>
      </c>
      <c r="E130" s="223">
        <f>E131+E134</f>
        <v>23169269</v>
      </c>
      <c r="F130" s="224">
        <f t="shared" si="1"/>
        <v>133.90505525737254</v>
      </c>
    </row>
    <row r="131" spans="1:6" s="7" customFormat="1" x14ac:dyDescent="0.2">
      <c r="A131" s="213">
        <v>661</v>
      </c>
      <c r="B131" s="214" t="s">
        <v>2797</v>
      </c>
      <c r="C131" s="215">
        <v>120</v>
      </c>
      <c r="D131" s="223">
        <f>SUM(D132:D133)</f>
        <v>14206772</v>
      </c>
      <c r="E131" s="223">
        <f>SUM(E132:E133)</f>
        <v>19580941</v>
      </c>
      <c r="F131" s="224">
        <f t="shared" si="1"/>
        <v>137.82822023187251</v>
      </c>
    </row>
    <row r="132" spans="1:6" s="7" customFormat="1" x14ac:dyDescent="0.2">
      <c r="A132" s="213">
        <v>6614</v>
      </c>
      <c r="B132" s="214" t="s">
        <v>1160</v>
      </c>
      <c r="C132" s="215">
        <v>121</v>
      </c>
      <c r="D132" s="216">
        <v>850651</v>
      </c>
      <c r="E132" s="216">
        <v>952533</v>
      </c>
      <c r="F132" s="222">
        <f t="shared" si="1"/>
        <v>111.97694471645833</v>
      </c>
    </row>
    <row r="133" spans="1:6" s="7" customFormat="1" x14ac:dyDescent="0.2">
      <c r="A133" s="213">
        <v>6615</v>
      </c>
      <c r="B133" s="214" t="s">
        <v>1161</v>
      </c>
      <c r="C133" s="215">
        <v>122</v>
      </c>
      <c r="D133" s="216">
        <v>13356121</v>
      </c>
      <c r="E133" s="216">
        <v>18628408</v>
      </c>
      <c r="F133" s="222">
        <f t="shared" si="1"/>
        <v>139.47468729880478</v>
      </c>
    </row>
    <row r="134" spans="1:6" s="7" customFormat="1" ht="24" x14ac:dyDescent="0.2">
      <c r="A134" s="213">
        <v>663</v>
      </c>
      <c r="B134" s="214" t="s">
        <v>2798</v>
      </c>
      <c r="C134" s="215">
        <v>123</v>
      </c>
      <c r="D134" s="223">
        <f>SUM(D135:D138)</f>
        <v>3095987</v>
      </c>
      <c r="E134" s="223">
        <f>SUM(E135:E138)</f>
        <v>3588328</v>
      </c>
      <c r="F134" s="224">
        <f t="shared" si="1"/>
        <v>115.90255385439281</v>
      </c>
    </row>
    <row r="135" spans="1:6" s="7" customFormat="1" x14ac:dyDescent="0.2">
      <c r="A135" s="213">
        <v>6631</v>
      </c>
      <c r="B135" s="214" t="s">
        <v>1682</v>
      </c>
      <c r="C135" s="215">
        <v>124</v>
      </c>
      <c r="D135" s="216">
        <v>1636984</v>
      </c>
      <c r="E135" s="216">
        <v>2905938</v>
      </c>
      <c r="F135" s="222">
        <f t="shared" si="1"/>
        <v>177.51780102920981</v>
      </c>
    </row>
    <row r="136" spans="1:6" s="7" customFormat="1" x14ac:dyDescent="0.2">
      <c r="A136" s="213">
        <v>6632</v>
      </c>
      <c r="B136" s="214" t="s">
        <v>1683</v>
      </c>
      <c r="C136" s="215">
        <v>125</v>
      </c>
      <c r="D136" s="216">
        <v>1459003</v>
      </c>
      <c r="E136" s="216">
        <v>682390</v>
      </c>
      <c r="F136" s="222">
        <f t="shared" si="1"/>
        <v>46.770979908882978</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197851545</v>
      </c>
      <c r="E139" s="223">
        <f>E140+E144</f>
        <v>254119439</v>
      </c>
      <c r="F139" s="224">
        <f t="shared" si="1"/>
        <v>128.4394514078725</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v>197851545</v>
      </c>
      <c r="E144" s="216">
        <v>254119439</v>
      </c>
      <c r="F144" s="222">
        <f t="shared" si="2"/>
        <v>128.4394514078725</v>
      </c>
    </row>
    <row r="145" spans="1:6" s="7" customFormat="1" x14ac:dyDescent="0.2">
      <c r="A145" s="213">
        <v>68</v>
      </c>
      <c r="B145" s="214" t="s">
        <v>2800</v>
      </c>
      <c r="C145" s="215">
        <v>134</v>
      </c>
      <c r="D145" s="223">
        <f>D146+D156</f>
        <v>169760</v>
      </c>
      <c r="E145" s="223">
        <f>E146+E156</f>
        <v>149582</v>
      </c>
      <c r="F145" s="224">
        <f t="shared" si="2"/>
        <v>88.113807728557973</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v>169760</v>
      </c>
      <c r="E156" s="216">
        <v>149582</v>
      </c>
      <c r="F156" s="222">
        <f t="shared" si="2"/>
        <v>88.113807728557973</v>
      </c>
    </row>
    <row r="157" spans="1:6" s="7" customFormat="1" x14ac:dyDescent="0.2">
      <c r="A157" s="213">
        <v>3</v>
      </c>
      <c r="B157" s="214" t="s">
        <v>2802</v>
      </c>
      <c r="C157" s="215">
        <v>146</v>
      </c>
      <c r="D157" s="223">
        <f>D158+D169+D202+D221+D230+D258+D269</f>
        <v>566178567</v>
      </c>
      <c r="E157" s="223">
        <f>E158+E169+E202+E221+E230+E258+E269</f>
        <v>645428540</v>
      </c>
      <c r="F157" s="224">
        <f t="shared" si="2"/>
        <v>113.99734599985307</v>
      </c>
    </row>
    <row r="158" spans="1:6" s="7" customFormat="1" x14ac:dyDescent="0.2">
      <c r="A158" s="213">
        <v>31</v>
      </c>
      <c r="B158" s="214" t="s">
        <v>2803</v>
      </c>
      <c r="C158" s="215">
        <v>147</v>
      </c>
      <c r="D158" s="223">
        <f>D159+D164+D165</f>
        <v>382402277</v>
      </c>
      <c r="E158" s="223">
        <f>E159+E164+E165</f>
        <v>423354517</v>
      </c>
      <c r="F158" s="224">
        <f t="shared" si="2"/>
        <v>110.70920401449386</v>
      </c>
    </row>
    <row r="159" spans="1:6" s="7" customFormat="1" x14ac:dyDescent="0.2">
      <c r="A159" s="213">
        <v>311</v>
      </c>
      <c r="B159" s="214" t="s">
        <v>2804</v>
      </c>
      <c r="C159" s="215">
        <v>148</v>
      </c>
      <c r="D159" s="223">
        <f>SUM(D160:D163)</f>
        <v>321234080</v>
      </c>
      <c r="E159" s="223">
        <f>SUM(E160:E163)</f>
        <v>356520437</v>
      </c>
      <c r="F159" s="224">
        <f t="shared" si="2"/>
        <v>110.98462435866084</v>
      </c>
    </row>
    <row r="160" spans="1:6" s="7" customFormat="1" x14ac:dyDescent="0.2">
      <c r="A160" s="213">
        <v>3111</v>
      </c>
      <c r="B160" s="214" t="s">
        <v>3421</v>
      </c>
      <c r="C160" s="215">
        <v>149</v>
      </c>
      <c r="D160" s="216">
        <v>288626346</v>
      </c>
      <c r="E160" s="216">
        <v>314768506</v>
      </c>
      <c r="F160" s="222">
        <f t="shared" si="2"/>
        <v>109.05744065373713</v>
      </c>
    </row>
    <row r="161" spans="1:6" s="7" customFormat="1" x14ac:dyDescent="0.2">
      <c r="A161" s="213">
        <v>3112</v>
      </c>
      <c r="B161" s="214" t="s">
        <v>3422</v>
      </c>
      <c r="C161" s="215">
        <v>150</v>
      </c>
      <c r="D161" s="216">
        <v>16363</v>
      </c>
      <c r="E161" s="216">
        <v>12639</v>
      </c>
      <c r="F161" s="222">
        <f t="shared" si="2"/>
        <v>77.241337163111893</v>
      </c>
    </row>
    <row r="162" spans="1:6" s="7" customFormat="1" x14ac:dyDescent="0.2">
      <c r="A162" s="213">
        <v>3113</v>
      </c>
      <c r="B162" s="214" t="s">
        <v>3423</v>
      </c>
      <c r="C162" s="215">
        <v>151</v>
      </c>
      <c r="D162" s="216">
        <v>14255319</v>
      </c>
      <c r="E162" s="216">
        <v>18976478</v>
      </c>
      <c r="F162" s="222">
        <f t="shared" si="2"/>
        <v>133.11857840571648</v>
      </c>
    </row>
    <row r="163" spans="1:6" s="7" customFormat="1" x14ac:dyDescent="0.2">
      <c r="A163" s="213">
        <v>3114</v>
      </c>
      <c r="B163" s="214" t="s">
        <v>3424</v>
      </c>
      <c r="C163" s="215">
        <v>152</v>
      </c>
      <c r="D163" s="216">
        <v>18336052</v>
      </c>
      <c r="E163" s="216">
        <v>22762814</v>
      </c>
      <c r="F163" s="222">
        <f t="shared" si="2"/>
        <v>124.14239444783423</v>
      </c>
    </row>
    <row r="164" spans="1:6" s="7" customFormat="1" x14ac:dyDescent="0.2">
      <c r="A164" s="213">
        <v>312</v>
      </c>
      <c r="B164" s="214" t="s">
        <v>3353</v>
      </c>
      <c r="C164" s="215">
        <v>153</v>
      </c>
      <c r="D164" s="216">
        <v>13133242</v>
      </c>
      <c r="E164" s="216">
        <v>13709357</v>
      </c>
      <c r="F164" s="222">
        <f t="shared" si="2"/>
        <v>104.38669294299154</v>
      </c>
    </row>
    <row r="165" spans="1:6" s="7" customFormat="1" x14ac:dyDescent="0.2">
      <c r="A165" s="213">
        <v>313</v>
      </c>
      <c r="B165" s="214" t="s">
        <v>2807</v>
      </c>
      <c r="C165" s="215">
        <v>154</v>
      </c>
      <c r="D165" s="223">
        <f>SUM(D166:D168)</f>
        <v>48034955</v>
      </c>
      <c r="E165" s="223">
        <f>SUM(E166:E168)</f>
        <v>53124723</v>
      </c>
      <c r="F165" s="224">
        <f t="shared" si="2"/>
        <v>110.59596704108499</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47978727</v>
      </c>
      <c r="E167" s="216">
        <v>53025332</v>
      </c>
      <c r="F167" s="222">
        <f t="shared" si="2"/>
        <v>110.51842204983888</v>
      </c>
    </row>
    <row r="168" spans="1:6" s="7" customFormat="1" x14ac:dyDescent="0.2">
      <c r="A168" s="213">
        <v>3133</v>
      </c>
      <c r="B168" s="214" t="s">
        <v>1513</v>
      </c>
      <c r="C168" s="215">
        <v>157</v>
      </c>
      <c r="D168" s="216">
        <v>56228</v>
      </c>
      <c r="E168" s="216">
        <v>99391</v>
      </c>
      <c r="F168" s="222">
        <f t="shared" si="2"/>
        <v>176.76424557160132</v>
      </c>
    </row>
    <row r="169" spans="1:6" s="7" customFormat="1" x14ac:dyDescent="0.2">
      <c r="A169" s="213">
        <v>32</v>
      </c>
      <c r="B169" s="214" t="s">
        <v>2805</v>
      </c>
      <c r="C169" s="215">
        <v>158</v>
      </c>
      <c r="D169" s="223">
        <f>D170+D175+D183+D193+D194</f>
        <v>147495660</v>
      </c>
      <c r="E169" s="223">
        <f>E170+E175+E183+E193+E194</f>
        <v>180343938</v>
      </c>
      <c r="F169" s="224">
        <f t="shared" si="2"/>
        <v>122.27067426933105</v>
      </c>
    </row>
    <row r="170" spans="1:6" s="7" customFormat="1" x14ac:dyDescent="0.2">
      <c r="A170" s="213">
        <v>321</v>
      </c>
      <c r="B170" s="214" t="s">
        <v>2806</v>
      </c>
      <c r="C170" s="215">
        <v>159</v>
      </c>
      <c r="D170" s="223">
        <f>SUM(D171:D174)</f>
        <v>10770124</v>
      </c>
      <c r="E170" s="223">
        <f>SUM(E171:E174)</f>
        <v>12169863</v>
      </c>
      <c r="F170" s="224">
        <f t="shared" si="2"/>
        <v>112.99649846185615</v>
      </c>
    </row>
    <row r="171" spans="1:6" s="7" customFormat="1" x14ac:dyDescent="0.2">
      <c r="A171" s="213">
        <v>3211</v>
      </c>
      <c r="B171" s="214" t="s">
        <v>27</v>
      </c>
      <c r="C171" s="215">
        <v>160</v>
      </c>
      <c r="D171" s="216">
        <v>479964</v>
      </c>
      <c r="E171" s="216">
        <v>680071</v>
      </c>
      <c r="F171" s="222">
        <f t="shared" si="2"/>
        <v>141.69208523972631</v>
      </c>
    </row>
    <row r="172" spans="1:6" s="7" customFormat="1" x14ac:dyDescent="0.2">
      <c r="A172" s="213">
        <v>3212</v>
      </c>
      <c r="B172" s="214" t="s">
        <v>2767</v>
      </c>
      <c r="C172" s="215">
        <v>161</v>
      </c>
      <c r="D172" s="216">
        <v>9863501</v>
      </c>
      <c r="E172" s="216">
        <v>11042511</v>
      </c>
      <c r="F172" s="222">
        <f t="shared" si="2"/>
        <v>111.95326081479588</v>
      </c>
    </row>
    <row r="173" spans="1:6" s="7" customFormat="1" x14ac:dyDescent="0.2">
      <c r="A173" s="213">
        <v>3213</v>
      </c>
      <c r="B173" s="214" t="s">
        <v>1579</v>
      </c>
      <c r="C173" s="215">
        <v>162</v>
      </c>
      <c r="D173" s="216">
        <v>385803</v>
      </c>
      <c r="E173" s="216">
        <v>392986</v>
      </c>
      <c r="F173" s="222">
        <f t="shared" si="2"/>
        <v>101.8618310381205</v>
      </c>
    </row>
    <row r="174" spans="1:6" s="7" customFormat="1" x14ac:dyDescent="0.2">
      <c r="A174" s="213">
        <v>3214</v>
      </c>
      <c r="B174" s="214" t="s">
        <v>1578</v>
      </c>
      <c r="C174" s="215">
        <v>163</v>
      </c>
      <c r="D174" s="216">
        <v>40856</v>
      </c>
      <c r="E174" s="216">
        <v>54295</v>
      </c>
      <c r="F174" s="222">
        <f t="shared" si="2"/>
        <v>132.89357744272567</v>
      </c>
    </row>
    <row r="175" spans="1:6" s="7" customFormat="1" x14ac:dyDescent="0.2">
      <c r="A175" s="213">
        <v>322</v>
      </c>
      <c r="B175" s="214" t="s">
        <v>2969</v>
      </c>
      <c r="C175" s="215">
        <v>164</v>
      </c>
      <c r="D175" s="223">
        <f>SUM(D176:D182)</f>
        <v>81029253</v>
      </c>
      <c r="E175" s="223">
        <f>SUM(E176:E182)</f>
        <v>95064303</v>
      </c>
      <c r="F175" s="224">
        <f t="shared" si="2"/>
        <v>117.32096678714289</v>
      </c>
    </row>
    <row r="176" spans="1:6" s="7" customFormat="1" x14ac:dyDescent="0.2">
      <c r="A176" s="213">
        <v>3221</v>
      </c>
      <c r="B176" s="214" t="s">
        <v>1580</v>
      </c>
      <c r="C176" s="215">
        <v>165</v>
      </c>
      <c r="D176" s="216">
        <v>5056643</v>
      </c>
      <c r="E176" s="216">
        <v>4510265</v>
      </c>
      <c r="F176" s="222">
        <f t="shared" si="2"/>
        <v>89.194847253405072</v>
      </c>
    </row>
    <row r="177" spans="1:6" s="7" customFormat="1" x14ac:dyDescent="0.2">
      <c r="A177" s="213">
        <v>3222</v>
      </c>
      <c r="B177" s="214" t="s">
        <v>1581</v>
      </c>
      <c r="C177" s="215">
        <v>166</v>
      </c>
      <c r="D177" s="216">
        <v>57973627</v>
      </c>
      <c r="E177" s="216">
        <v>74023543</v>
      </c>
      <c r="F177" s="222">
        <f t="shared" si="2"/>
        <v>127.68485746113487</v>
      </c>
    </row>
    <row r="178" spans="1:6" s="7" customFormat="1" x14ac:dyDescent="0.2">
      <c r="A178" s="213">
        <v>3223</v>
      </c>
      <c r="B178" s="214" t="s">
        <v>1582</v>
      </c>
      <c r="C178" s="215">
        <v>167</v>
      </c>
      <c r="D178" s="216">
        <v>13270149</v>
      </c>
      <c r="E178" s="216">
        <v>13079163</v>
      </c>
      <c r="F178" s="222">
        <f t="shared" si="2"/>
        <v>98.560784811082385</v>
      </c>
    </row>
    <row r="179" spans="1:6" s="7" customFormat="1" x14ac:dyDescent="0.2">
      <c r="A179" s="213">
        <v>3224</v>
      </c>
      <c r="B179" s="214" t="s">
        <v>2563</v>
      </c>
      <c r="C179" s="215">
        <v>168</v>
      </c>
      <c r="D179" s="216">
        <v>1847754</v>
      </c>
      <c r="E179" s="216">
        <v>1741524</v>
      </c>
      <c r="F179" s="222">
        <f t="shared" si="2"/>
        <v>94.250858068768892</v>
      </c>
    </row>
    <row r="180" spans="1:6" s="7" customFormat="1" x14ac:dyDescent="0.2">
      <c r="A180" s="213">
        <v>3225</v>
      </c>
      <c r="B180" s="214" t="s">
        <v>225</v>
      </c>
      <c r="C180" s="215">
        <v>169</v>
      </c>
      <c r="D180" s="216">
        <v>2091905</v>
      </c>
      <c r="E180" s="216">
        <v>1244259</v>
      </c>
      <c r="F180" s="222">
        <f t="shared" si="2"/>
        <v>59.479708686579933</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789175</v>
      </c>
      <c r="E182" s="216">
        <v>465549</v>
      </c>
      <c r="F182" s="222">
        <f t="shared" si="2"/>
        <v>58.991858586498559</v>
      </c>
    </row>
    <row r="183" spans="1:6" s="7" customFormat="1" x14ac:dyDescent="0.2">
      <c r="A183" s="213">
        <v>323</v>
      </c>
      <c r="B183" s="214" t="s">
        <v>2809</v>
      </c>
      <c r="C183" s="215">
        <v>172</v>
      </c>
      <c r="D183" s="223">
        <f>SUM(D184:D192)</f>
        <v>49832195</v>
      </c>
      <c r="E183" s="223">
        <f>SUM(E184:E192)</f>
        <v>59711322</v>
      </c>
      <c r="F183" s="224">
        <f t="shared" si="2"/>
        <v>119.82478797090917</v>
      </c>
    </row>
    <row r="184" spans="1:6" s="7" customFormat="1" x14ac:dyDescent="0.2">
      <c r="A184" s="213">
        <v>3231</v>
      </c>
      <c r="B184" s="214" t="s">
        <v>2303</v>
      </c>
      <c r="C184" s="215">
        <v>173</v>
      </c>
      <c r="D184" s="216">
        <v>7919114</v>
      </c>
      <c r="E184" s="216">
        <v>9687262</v>
      </c>
      <c r="F184" s="222">
        <f t="shared" si="2"/>
        <v>122.32759876925626</v>
      </c>
    </row>
    <row r="185" spans="1:6" s="7" customFormat="1" x14ac:dyDescent="0.2">
      <c r="A185" s="213">
        <v>3232</v>
      </c>
      <c r="B185" s="214" t="s">
        <v>2501</v>
      </c>
      <c r="C185" s="215">
        <v>174</v>
      </c>
      <c r="D185" s="216">
        <v>9802813</v>
      </c>
      <c r="E185" s="216">
        <v>9769176</v>
      </c>
      <c r="F185" s="222">
        <f t="shared" si="2"/>
        <v>99.656863800217337</v>
      </c>
    </row>
    <row r="186" spans="1:6" s="7" customFormat="1" x14ac:dyDescent="0.2">
      <c r="A186" s="213">
        <v>3233</v>
      </c>
      <c r="B186" s="214" t="s">
        <v>2502</v>
      </c>
      <c r="C186" s="215">
        <v>175</v>
      </c>
      <c r="D186" s="216">
        <v>1109035</v>
      </c>
      <c r="E186" s="216">
        <v>1602463</v>
      </c>
      <c r="F186" s="222">
        <f t="shared" si="2"/>
        <v>144.49165265298208</v>
      </c>
    </row>
    <row r="187" spans="1:6" s="7" customFormat="1" x14ac:dyDescent="0.2">
      <c r="A187" s="213">
        <v>3234</v>
      </c>
      <c r="B187" s="214" t="s">
        <v>2503</v>
      </c>
      <c r="C187" s="215">
        <v>176</v>
      </c>
      <c r="D187" s="216">
        <v>6264061</v>
      </c>
      <c r="E187" s="216">
        <v>6176545</v>
      </c>
      <c r="F187" s="222">
        <f t="shared" si="2"/>
        <v>98.602887168563655</v>
      </c>
    </row>
    <row r="188" spans="1:6" s="7" customFormat="1" x14ac:dyDescent="0.2">
      <c r="A188" s="213">
        <v>3235</v>
      </c>
      <c r="B188" s="214" t="s">
        <v>2504</v>
      </c>
      <c r="C188" s="215">
        <v>177</v>
      </c>
      <c r="D188" s="216">
        <v>7067811</v>
      </c>
      <c r="E188" s="216">
        <v>7654249</v>
      </c>
      <c r="F188" s="222">
        <f t="shared" si="2"/>
        <v>108.29730732754454</v>
      </c>
    </row>
    <row r="189" spans="1:6" s="7" customFormat="1" x14ac:dyDescent="0.2">
      <c r="A189" s="213">
        <v>3236</v>
      </c>
      <c r="B189" s="214" t="s">
        <v>1147</v>
      </c>
      <c r="C189" s="215">
        <v>178</v>
      </c>
      <c r="D189" s="216">
        <v>4823591</v>
      </c>
      <c r="E189" s="216">
        <v>5788962</v>
      </c>
      <c r="F189" s="222">
        <f t="shared" si="2"/>
        <v>120.01353348573709</v>
      </c>
    </row>
    <row r="190" spans="1:6" s="7" customFormat="1" x14ac:dyDescent="0.2">
      <c r="A190" s="213">
        <v>3237</v>
      </c>
      <c r="B190" s="214" t="s">
        <v>1148</v>
      </c>
      <c r="C190" s="215">
        <v>179</v>
      </c>
      <c r="D190" s="216">
        <v>6875472</v>
      </c>
      <c r="E190" s="216">
        <v>12127069</v>
      </c>
      <c r="F190" s="222">
        <f t="shared" si="2"/>
        <v>176.38162150903966</v>
      </c>
    </row>
    <row r="191" spans="1:6" s="7" customFormat="1" x14ac:dyDescent="0.2">
      <c r="A191" s="213">
        <v>3238</v>
      </c>
      <c r="B191" s="214" t="s">
        <v>341</v>
      </c>
      <c r="C191" s="215">
        <v>180</v>
      </c>
      <c r="D191" s="216">
        <v>2706924</v>
      </c>
      <c r="E191" s="216">
        <v>3121190</v>
      </c>
      <c r="F191" s="222">
        <f t="shared" si="2"/>
        <v>115.30393908362406</v>
      </c>
    </row>
    <row r="192" spans="1:6" s="7" customFormat="1" x14ac:dyDescent="0.2">
      <c r="A192" s="213">
        <v>3239</v>
      </c>
      <c r="B192" s="214" t="s">
        <v>342</v>
      </c>
      <c r="C192" s="215">
        <v>181</v>
      </c>
      <c r="D192" s="216">
        <v>3263374</v>
      </c>
      <c r="E192" s="216">
        <v>3784406</v>
      </c>
      <c r="F192" s="222">
        <f t="shared" si="2"/>
        <v>115.96605231272909</v>
      </c>
    </row>
    <row r="193" spans="1:6" s="7" customFormat="1" x14ac:dyDescent="0.2">
      <c r="A193" s="213">
        <v>324</v>
      </c>
      <c r="B193" s="214" t="s">
        <v>3069</v>
      </c>
      <c r="C193" s="215">
        <v>182</v>
      </c>
      <c r="D193" s="216">
        <v>178055</v>
      </c>
      <c r="E193" s="216">
        <v>686364</v>
      </c>
      <c r="F193" s="222">
        <f t="shared" si="2"/>
        <v>385.47864423913956</v>
      </c>
    </row>
    <row r="194" spans="1:6" s="7" customFormat="1" x14ac:dyDescent="0.2">
      <c r="A194" s="213">
        <v>329</v>
      </c>
      <c r="B194" s="214" t="s">
        <v>2808</v>
      </c>
      <c r="C194" s="215">
        <v>183</v>
      </c>
      <c r="D194" s="223">
        <f>SUM(D195:D201)</f>
        <v>5686033</v>
      </c>
      <c r="E194" s="223">
        <f>SUM(E195:E201)</f>
        <v>12712086</v>
      </c>
      <c r="F194" s="224">
        <f t="shared" si="2"/>
        <v>223.56686990736776</v>
      </c>
    </row>
    <row r="195" spans="1:6" s="7" customFormat="1" x14ac:dyDescent="0.2">
      <c r="A195" s="213">
        <v>3291</v>
      </c>
      <c r="B195" s="214" t="s">
        <v>2197</v>
      </c>
      <c r="C195" s="215">
        <v>184</v>
      </c>
      <c r="D195" s="216">
        <v>823466</v>
      </c>
      <c r="E195" s="216">
        <v>4517372</v>
      </c>
      <c r="F195" s="222">
        <f t="shared" si="2"/>
        <v>548.58026925216097</v>
      </c>
    </row>
    <row r="196" spans="1:6" s="7" customFormat="1" x14ac:dyDescent="0.2">
      <c r="A196" s="213">
        <v>3292</v>
      </c>
      <c r="B196" s="214" t="s">
        <v>2198</v>
      </c>
      <c r="C196" s="215">
        <v>185</v>
      </c>
      <c r="D196" s="216">
        <v>1778040</v>
      </c>
      <c r="E196" s="216">
        <v>2188813</v>
      </c>
      <c r="F196" s="222">
        <f t="shared" si="2"/>
        <v>123.10257362039098</v>
      </c>
    </row>
    <row r="197" spans="1:6" s="7" customFormat="1" x14ac:dyDescent="0.2">
      <c r="A197" s="213">
        <v>3293</v>
      </c>
      <c r="B197" s="214" t="s">
        <v>2199</v>
      </c>
      <c r="C197" s="215">
        <v>186</v>
      </c>
      <c r="D197" s="216">
        <v>330753</v>
      </c>
      <c r="E197" s="216">
        <v>516766</v>
      </c>
      <c r="F197" s="222">
        <f t="shared" si="2"/>
        <v>156.23924801891442</v>
      </c>
    </row>
    <row r="198" spans="1:6" s="7" customFormat="1" x14ac:dyDescent="0.2">
      <c r="A198" s="213">
        <v>3294</v>
      </c>
      <c r="B198" s="214" t="s">
        <v>3558</v>
      </c>
      <c r="C198" s="215">
        <v>187</v>
      </c>
      <c r="D198" s="216">
        <v>167906</v>
      </c>
      <c r="E198" s="216">
        <v>164579</v>
      </c>
      <c r="F198" s="222">
        <f t="shared" si="2"/>
        <v>98.018534179838724</v>
      </c>
    </row>
    <row r="199" spans="1:6" s="7" customFormat="1" x14ac:dyDescent="0.2">
      <c r="A199" s="213">
        <v>3295</v>
      </c>
      <c r="B199" s="214" t="s">
        <v>3070</v>
      </c>
      <c r="C199" s="215">
        <v>188</v>
      </c>
      <c r="D199" s="216">
        <v>899269</v>
      </c>
      <c r="E199" s="216">
        <v>1204661</v>
      </c>
      <c r="F199" s="222">
        <f t="shared" si="2"/>
        <v>133.9600275334744</v>
      </c>
    </row>
    <row r="200" spans="1:6" s="7" customFormat="1" x14ac:dyDescent="0.2">
      <c r="A200" s="213" t="s">
        <v>4213</v>
      </c>
      <c r="B200" s="214" t="s">
        <v>4214</v>
      </c>
      <c r="C200" s="215">
        <v>189</v>
      </c>
      <c r="D200" s="216">
        <v>8599</v>
      </c>
      <c r="E200" s="216">
        <v>1772707</v>
      </c>
      <c r="F200" s="222" t="str">
        <f t="shared" si="2"/>
        <v>&gt;&gt;100</v>
      </c>
    </row>
    <row r="201" spans="1:6" s="7" customFormat="1" x14ac:dyDescent="0.2">
      <c r="A201" s="213">
        <v>3299</v>
      </c>
      <c r="B201" s="214" t="s">
        <v>2200</v>
      </c>
      <c r="C201" s="215">
        <v>190</v>
      </c>
      <c r="D201" s="216">
        <v>1678000</v>
      </c>
      <c r="E201" s="216">
        <v>2347188</v>
      </c>
      <c r="F201" s="222">
        <f t="shared" si="2"/>
        <v>139.88009535160904</v>
      </c>
    </row>
    <row r="202" spans="1:6" s="7" customFormat="1" x14ac:dyDescent="0.2">
      <c r="A202" s="213">
        <v>34</v>
      </c>
      <c r="B202" s="214" t="s">
        <v>2970</v>
      </c>
      <c r="C202" s="215">
        <v>191</v>
      </c>
      <c r="D202" s="223">
        <f>D203+D208+D216</f>
        <v>1766017</v>
      </c>
      <c r="E202" s="223">
        <f>E203+E208+E216</f>
        <v>3236457</v>
      </c>
      <c r="F202" s="224">
        <f t="shared" si="2"/>
        <v>183.26307164653568</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480184</v>
      </c>
      <c r="E208" s="223">
        <f>SUM(E209:E215)</f>
        <v>685634</v>
      </c>
      <c r="F208" s="224">
        <f t="shared" si="3"/>
        <v>142.78568215517384</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v>480184</v>
      </c>
      <c r="E211" s="216">
        <v>685634</v>
      </c>
      <c r="F211" s="222">
        <f t="shared" si="3"/>
        <v>142.78568215517384</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1285833</v>
      </c>
      <c r="E216" s="223">
        <f>SUM(E217:E220)</f>
        <v>2550823</v>
      </c>
      <c r="F216" s="224">
        <f t="shared" si="3"/>
        <v>198.37902744757679</v>
      </c>
    </row>
    <row r="217" spans="1:6" s="7" customFormat="1" x14ac:dyDescent="0.2">
      <c r="A217" s="213">
        <v>3431</v>
      </c>
      <c r="B217" s="214" t="s">
        <v>3072</v>
      </c>
      <c r="C217" s="215">
        <v>206</v>
      </c>
      <c r="D217" s="216">
        <v>350320</v>
      </c>
      <c r="E217" s="216">
        <v>310195</v>
      </c>
      <c r="F217" s="222">
        <f t="shared" si="3"/>
        <v>88.54618634391413</v>
      </c>
    </row>
    <row r="218" spans="1:6" s="7" customFormat="1" x14ac:dyDescent="0.2">
      <c r="A218" s="213">
        <v>3432</v>
      </c>
      <c r="B218" s="214" t="s">
        <v>668</v>
      </c>
      <c r="C218" s="215">
        <v>207</v>
      </c>
      <c r="D218" s="216">
        <v>1169</v>
      </c>
      <c r="E218" s="216">
        <v>176</v>
      </c>
      <c r="F218" s="222">
        <f t="shared" si="3"/>
        <v>15.055603079555175</v>
      </c>
    </row>
    <row r="219" spans="1:6" s="7" customFormat="1" x14ac:dyDescent="0.2">
      <c r="A219" s="213">
        <v>3433</v>
      </c>
      <c r="B219" s="214" t="s">
        <v>1887</v>
      </c>
      <c r="C219" s="215">
        <v>208</v>
      </c>
      <c r="D219" s="216">
        <v>862836</v>
      </c>
      <c r="E219" s="216">
        <v>2087398</v>
      </c>
      <c r="F219" s="222">
        <f t="shared" si="3"/>
        <v>241.9229146674455</v>
      </c>
    </row>
    <row r="220" spans="1:6" s="7" customFormat="1" x14ac:dyDescent="0.2">
      <c r="A220" s="213">
        <v>3434</v>
      </c>
      <c r="B220" s="214" t="s">
        <v>236</v>
      </c>
      <c r="C220" s="215">
        <v>209</v>
      </c>
      <c r="D220" s="216">
        <v>71508</v>
      </c>
      <c r="E220" s="216">
        <v>153054</v>
      </c>
      <c r="F220" s="222">
        <f t="shared" si="3"/>
        <v>214.03759019969795</v>
      </c>
    </row>
    <row r="221" spans="1:6" s="7" customFormat="1" x14ac:dyDescent="0.2">
      <c r="A221" s="213">
        <v>35</v>
      </c>
      <c r="B221" s="214" t="s">
        <v>2973</v>
      </c>
      <c r="C221" s="215">
        <v>210</v>
      </c>
      <c r="D221" s="223">
        <f>D222+D225+D229</f>
        <v>5786769</v>
      </c>
      <c r="E221" s="223">
        <f>E222+E225+E229</f>
        <v>4841645</v>
      </c>
      <c r="F221" s="224">
        <f t="shared" si="3"/>
        <v>83.667500810901558</v>
      </c>
    </row>
    <row r="222" spans="1:6" s="7" customFormat="1" x14ac:dyDescent="0.2">
      <c r="A222" s="213">
        <v>351</v>
      </c>
      <c r="B222" s="214" t="s">
        <v>2974</v>
      </c>
      <c r="C222" s="215">
        <v>211</v>
      </c>
      <c r="D222" s="223">
        <f>SUM(D223:D224)</f>
        <v>250198</v>
      </c>
      <c r="E222" s="223">
        <f>SUM(E223:E224)</f>
        <v>54352</v>
      </c>
      <c r="F222" s="224">
        <f t="shared" si="3"/>
        <v>21.723594912829039</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v>250198</v>
      </c>
      <c r="E224" s="216">
        <v>54352</v>
      </c>
      <c r="F224" s="222">
        <f t="shared" si="3"/>
        <v>21.723594912829039</v>
      </c>
    </row>
    <row r="225" spans="1:6" s="7" customFormat="1" ht="24" x14ac:dyDescent="0.2">
      <c r="A225" s="213">
        <v>352</v>
      </c>
      <c r="B225" s="214" t="s">
        <v>2975</v>
      </c>
      <c r="C225" s="215">
        <v>214</v>
      </c>
      <c r="D225" s="223">
        <f>SUM(D226:D228)</f>
        <v>5428715</v>
      </c>
      <c r="E225" s="223">
        <f>SUM(E226:E228)</f>
        <v>4787293</v>
      </c>
      <c r="F225" s="224">
        <f t="shared" si="3"/>
        <v>88.18464406401884</v>
      </c>
    </row>
    <row r="226" spans="1:6" s="7" customFormat="1" x14ac:dyDescent="0.2">
      <c r="A226" s="213">
        <v>3521</v>
      </c>
      <c r="B226" s="214" t="s">
        <v>3324</v>
      </c>
      <c r="C226" s="215">
        <v>215</v>
      </c>
      <c r="D226" s="216">
        <v>1383468</v>
      </c>
      <c r="E226" s="216">
        <v>947294</v>
      </c>
      <c r="F226" s="222">
        <f t="shared" si="3"/>
        <v>68.472418588648239</v>
      </c>
    </row>
    <row r="227" spans="1:6" s="7" customFormat="1" x14ac:dyDescent="0.2">
      <c r="A227" s="213">
        <v>3522</v>
      </c>
      <c r="B227" s="214" t="s">
        <v>1406</v>
      </c>
      <c r="C227" s="215">
        <v>216</v>
      </c>
      <c r="D227" s="216">
        <v>1353086</v>
      </c>
      <c r="E227" s="216">
        <v>1047288</v>
      </c>
      <c r="F227" s="222">
        <f t="shared" si="3"/>
        <v>77.399958317505309</v>
      </c>
    </row>
    <row r="228" spans="1:6" s="7" customFormat="1" x14ac:dyDescent="0.2">
      <c r="A228" s="213">
        <v>3523</v>
      </c>
      <c r="B228" s="214" t="s">
        <v>3325</v>
      </c>
      <c r="C228" s="215">
        <v>217</v>
      </c>
      <c r="D228" s="216">
        <v>2692161</v>
      </c>
      <c r="E228" s="216">
        <v>2792711</v>
      </c>
      <c r="F228" s="222">
        <f t="shared" si="3"/>
        <v>103.73491778537762</v>
      </c>
    </row>
    <row r="229" spans="1:6" s="7" customFormat="1" ht="24" x14ac:dyDescent="0.2">
      <c r="A229" s="213" t="s">
        <v>1407</v>
      </c>
      <c r="B229" s="214" t="s">
        <v>309</v>
      </c>
      <c r="C229" s="215">
        <v>218</v>
      </c>
      <c r="D229" s="216">
        <v>107856</v>
      </c>
      <c r="E229" s="216">
        <v>0</v>
      </c>
      <c r="F229" s="222">
        <f>IF(D229&lt;&gt;0,IF(E229/D229&gt;=100,"&gt;&gt;100",E229/D229*100),"-")</f>
        <v>0</v>
      </c>
    </row>
    <row r="230" spans="1:6" s="7" customFormat="1" ht="24" x14ac:dyDescent="0.2">
      <c r="A230" s="213">
        <v>36</v>
      </c>
      <c r="B230" s="214" t="s">
        <v>2976</v>
      </c>
      <c r="C230" s="215">
        <v>219</v>
      </c>
      <c r="D230" s="223">
        <f>D231+D234+D237+D242+D246+D250+D253</f>
        <v>9310430</v>
      </c>
      <c r="E230" s="223">
        <f>E231+E234+E237+E242+E246+E250+E253</f>
        <v>9092550</v>
      </c>
      <c r="F230" s="224">
        <f t="shared" si="3"/>
        <v>97.659828815640097</v>
      </c>
    </row>
    <row r="231" spans="1:6" s="7" customFormat="1" x14ac:dyDescent="0.2">
      <c r="A231" s="213">
        <v>361</v>
      </c>
      <c r="B231" s="214" t="s">
        <v>2977</v>
      </c>
      <c r="C231" s="215">
        <v>220</v>
      </c>
      <c r="D231" s="223">
        <f>SUM(D232:D233)</f>
        <v>0</v>
      </c>
      <c r="E231" s="223">
        <f>SUM(E232:E233)</f>
        <v>30473</v>
      </c>
      <c r="F231" s="224" t="str">
        <f t="shared" si="3"/>
        <v>-</v>
      </c>
    </row>
    <row r="232" spans="1:6" s="7" customFormat="1" x14ac:dyDescent="0.2">
      <c r="A232" s="213">
        <v>3611</v>
      </c>
      <c r="B232" s="214" t="s">
        <v>1418</v>
      </c>
      <c r="C232" s="215">
        <v>221</v>
      </c>
      <c r="D232" s="216">
        <v>0</v>
      </c>
      <c r="E232" s="216">
        <v>30473</v>
      </c>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6751576</v>
      </c>
      <c r="E237" s="223">
        <f>SUM(E238:E241)</f>
        <v>6264552</v>
      </c>
      <c r="F237" s="224">
        <f t="shared" si="3"/>
        <v>92.786513845063737</v>
      </c>
    </row>
    <row r="238" spans="1:6" s="7" customFormat="1" x14ac:dyDescent="0.2">
      <c r="A238" s="213">
        <v>3631</v>
      </c>
      <c r="B238" s="214" t="s">
        <v>2308</v>
      </c>
      <c r="C238" s="215">
        <v>227</v>
      </c>
      <c r="D238" s="216">
        <v>1124486</v>
      </c>
      <c r="E238" s="216">
        <v>885417</v>
      </c>
      <c r="F238" s="222">
        <f t="shared" si="3"/>
        <v>78.739708631321335</v>
      </c>
    </row>
    <row r="239" spans="1:6" s="7" customFormat="1" x14ac:dyDescent="0.2">
      <c r="A239" s="213">
        <v>3632</v>
      </c>
      <c r="B239" s="214" t="s">
        <v>2995</v>
      </c>
      <c r="C239" s="215">
        <v>228</v>
      </c>
      <c r="D239" s="216">
        <v>5627090</v>
      </c>
      <c r="E239" s="216">
        <v>5379135</v>
      </c>
      <c r="F239" s="222">
        <f t="shared" si="3"/>
        <v>95.59354835270095</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2520739</v>
      </c>
      <c r="E242" s="223">
        <f>SUM(E243:E245)</f>
        <v>2794257</v>
      </c>
      <c r="F242" s="224">
        <f t="shared" si="3"/>
        <v>110.85070687603913</v>
      </c>
    </row>
    <row r="243" spans="1:6" s="7" customFormat="1" x14ac:dyDescent="0.2">
      <c r="A243" s="213" t="s">
        <v>673</v>
      </c>
      <c r="B243" s="214" t="s">
        <v>674</v>
      </c>
      <c r="C243" s="215">
        <v>232</v>
      </c>
      <c r="D243" s="216">
        <v>2520739</v>
      </c>
      <c r="E243" s="216">
        <v>2794257</v>
      </c>
      <c r="F243" s="222">
        <f t="shared" si="3"/>
        <v>110.85070687603913</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38115</v>
      </c>
      <c r="E250" s="223">
        <f>SUM(E251:E252)</f>
        <v>3268</v>
      </c>
      <c r="F250" s="224">
        <f t="shared" si="3"/>
        <v>8.5740522104158465</v>
      </c>
    </row>
    <row r="251" spans="1:6" s="7" customFormat="1" x14ac:dyDescent="0.2">
      <c r="A251" s="213" t="s">
        <v>3821</v>
      </c>
      <c r="B251" s="214" t="s">
        <v>3822</v>
      </c>
      <c r="C251" s="215">
        <v>240</v>
      </c>
      <c r="D251" s="216">
        <v>38115</v>
      </c>
      <c r="E251" s="216">
        <v>3268</v>
      </c>
      <c r="F251" s="222">
        <f t="shared" si="3"/>
        <v>8.5740522104158465</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12715795</v>
      </c>
      <c r="E258" s="223">
        <f>E259+E265</f>
        <v>14212970</v>
      </c>
      <c r="F258" s="224">
        <f t="shared" si="3"/>
        <v>111.77413602531341</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12715795</v>
      </c>
      <c r="E265" s="223">
        <f>SUM(E266:E268)</f>
        <v>14212970</v>
      </c>
      <c r="F265" s="224">
        <f t="shared" si="3"/>
        <v>111.77413602531341</v>
      </c>
    </row>
    <row r="266" spans="1:6" s="7" customFormat="1" x14ac:dyDescent="0.2">
      <c r="A266" s="213">
        <v>3721</v>
      </c>
      <c r="B266" s="214" t="s">
        <v>1250</v>
      </c>
      <c r="C266" s="215">
        <v>255</v>
      </c>
      <c r="D266" s="216">
        <v>2004668</v>
      </c>
      <c r="E266" s="216">
        <v>2273302</v>
      </c>
      <c r="F266" s="222">
        <f t="shared" si="3"/>
        <v>113.40042341175696</v>
      </c>
    </row>
    <row r="267" spans="1:6" s="7" customFormat="1" x14ac:dyDescent="0.2">
      <c r="A267" s="213">
        <v>3722</v>
      </c>
      <c r="B267" s="214" t="s">
        <v>1249</v>
      </c>
      <c r="C267" s="215">
        <v>256</v>
      </c>
      <c r="D267" s="216">
        <v>10711127</v>
      </c>
      <c r="E267" s="216">
        <v>11939668</v>
      </c>
      <c r="F267" s="222">
        <f t="shared" si="3"/>
        <v>111.46976410605531</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6701619</v>
      </c>
      <c r="E269" s="223">
        <f>E270+E274+E279+E285</f>
        <v>10346463</v>
      </c>
      <c r="F269" s="224">
        <f t="shared" si="3"/>
        <v>154.387514420023</v>
      </c>
    </row>
    <row r="270" spans="1:6" s="7" customFormat="1" x14ac:dyDescent="0.2">
      <c r="A270" s="213">
        <v>381</v>
      </c>
      <c r="B270" s="214" t="s">
        <v>1527</v>
      </c>
      <c r="C270" s="215">
        <v>259</v>
      </c>
      <c r="D270" s="223">
        <f>SUM(D271:D273)</f>
        <v>6078201</v>
      </c>
      <c r="E270" s="223">
        <f>SUM(E271:E273)</f>
        <v>9355996</v>
      </c>
      <c r="F270" s="224">
        <f t="shared" si="3"/>
        <v>153.92705835164057</v>
      </c>
    </row>
    <row r="271" spans="1:6" s="7" customFormat="1" x14ac:dyDescent="0.2">
      <c r="A271" s="213">
        <v>3811</v>
      </c>
      <c r="B271" s="214" t="s">
        <v>171</v>
      </c>
      <c r="C271" s="215">
        <v>260</v>
      </c>
      <c r="D271" s="216">
        <v>6069787</v>
      </c>
      <c r="E271" s="216">
        <v>8776622</v>
      </c>
      <c r="F271" s="222">
        <f t="shared" ref="F271:F302" si="4">IF(D271&lt;&gt;0,IF(E271/D271&gt;=100,"&gt;&gt;100",E271/D271*100),"-")</f>
        <v>144.59522220466715</v>
      </c>
    </row>
    <row r="272" spans="1:6" s="7" customFormat="1" x14ac:dyDescent="0.2">
      <c r="A272" s="213">
        <v>3812</v>
      </c>
      <c r="B272" s="214" t="s">
        <v>2205</v>
      </c>
      <c r="C272" s="215">
        <v>261</v>
      </c>
      <c r="D272" s="216">
        <v>8414</v>
      </c>
      <c r="E272" s="216">
        <v>0</v>
      </c>
      <c r="F272" s="222">
        <f t="shared" si="4"/>
        <v>0</v>
      </c>
    </row>
    <row r="273" spans="1:6" s="7" customFormat="1" x14ac:dyDescent="0.2">
      <c r="A273" s="213" t="s">
        <v>1723</v>
      </c>
      <c r="B273" s="214" t="s">
        <v>1724</v>
      </c>
      <c r="C273" s="215">
        <v>262</v>
      </c>
      <c r="D273" s="216">
        <v>0</v>
      </c>
      <c r="E273" s="216">
        <v>579374</v>
      </c>
      <c r="F273" s="222" t="str">
        <f>IF(D273&lt;&gt;0,IF(E273/D273&gt;=100,"&gt;&gt;100",E273/D273*100),"-")</f>
        <v>-</v>
      </c>
    </row>
    <row r="274" spans="1:6" s="7" customFormat="1" x14ac:dyDescent="0.2">
      <c r="A274" s="213">
        <v>382</v>
      </c>
      <c r="B274" s="214" t="s">
        <v>1342</v>
      </c>
      <c r="C274" s="215">
        <v>263</v>
      </c>
      <c r="D274" s="223">
        <f>SUM(D275:D278)</f>
        <v>556168</v>
      </c>
      <c r="E274" s="223">
        <f>SUM(E275:E278)</f>
        <v>486583</v>
      </c>
      <c r="F274" s="224">
        <f t="shared" si="4"/>
        <v>87.488492685663317</v>
      </c>
    </row>
    <row r="275" spans="1:6" s="7" customFormat="1" x14ac:dyDescent="0.2">
      <c r="A275" s="213">
        <v>3821</v>
      </c>
      <c r="B275" s="214" t="s">
        <v>2206</v>
      </c>
      <c r="C275" s="215">
        <v>264</v>
      </c>
      <c r="D275" s="216">
        <v>556168</v>
      </c>
      <c r="E275" s="216">
        <v>456583</v>
      </c>
      <c r="F275" s="222">
        <f t="shared" si="4"/>
        <v>82.09443909034681</v>
      </c>
    </row>
    <row r="276" spans="1:6" s="7" customFormat="1" x14ac:dyDescent="0.2">
      <c r="A276" s="213">
        <v>3822</v>
      </c>
      <c r="B276" s="214" t="s">
        <v>2207</v>
      </c>
      <c r="C276" s="215">
        <v>265</v>
      </c>
      <c r="D276" s="216">
        <v>0</v>
      </c>
      <c r="E276" s="216">
        <v>30000</v>
      </c>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67250</v>
      </c>
      <c r="E279" s="223">
        <f>SUM(E280:E284)</f>
        <v>503884</v>
      </c>
      <c r="F279" s="224">
        <f t="shared" si="4"/>
        <v>749.26988847583641</v>
      </c>
    </row>
    <row r="280" spans="1:6" s="7" customFormat="1" x14ac:dyDescent="0.2">
      <c r="A280" s="213">
        <v>3831</v>
      </c>
      <c r="B280" s="214" t="s">
        <v>2645</v>
      </c>
      <c r="C280" s="215">
        <v>269</v>
      </c>
      <c r="D280" s="216">
        <v>50886</v>
      </c>
      <c r="E280" s="216">
        <v>490186</v>
      </c>
      <c r="F280" s="222">
        <f t="shared" si="4"/>
        <v>963.30228353574648</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v>16364</v>
      </c>
      <c r="E283" s="216">
        <v>13698</v>
      </c>
      <c r="F283" s="222">
        <f t="shared" si="4"/>
        <v>83.708139819115132</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v>1998</v>
      </c>
      <c r="E291" s="216">
        <v>11033</v>
      </c>
      <c r="F291" s="222">
        <f t="shared" si="4"/>
        <v>552.20220220220222</v>
      </c>
    </row>
    <row r="292" spans="1:6" s="7" customFormat="1" x14ac:dyDescent="0.2">
      <c r="A292" s="213" t="s">
        <v>631</v>
      </c>
      <c r="B292" s="214" t="s">
        <v>2260</v>
      </c>
      <c r="C292" s="215">
        <v>281</v>
      </c>
      <c r="D292" s="216">
        <v>1998</v>
      </c>
      <c r="E292" s="216">
        <v>11033</v>
      </c>
      <c r="F292" s="222">
        <f t="shared" si="4"/>
        <v>552.20220220220222</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566178567</v>
      </c>
      <c r="E295" s="223">
        <f>E157-E293+E294</f>
        <v>645428540</v>
      </c>
      <c r="F295" s="224">
        <f t="shared" si="4"/>
        <v>113.99734599985307</v>
      </c>
    </row>
    <row r="296" spans="1:6" s="7" customFormat="1" x14ac:dyDescent="0.2">
      <c r="A296" s="213" t="s">
        <v>631</v>
      </c>
      <c r="B296" s="214" t="s">
        <v>2870</v>
      </c>
      <c r="C296" s="215">
        <v>285</v>
      </c>
      <c r="D296" s="223">
        <f>IF(D12&gt;=D295,D12-D295,0)</f>
        <v>28418293</v>
      </c>
      <c r="E296" s="223">
        <f>IF(E12&gt;=E295,E12-E295,0)</f>
        <v>56189026</v>
      </c>
      <c r="F296" s="224">
        <f t="shared" si="4"/>
        <v>197.72132689320924</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48213043</v>
      </c>
      <c r="E298" s="216">
        <v>42561174</v>
      </c>
      <c r="F298" s="222">
        <f t="shared" si="4"/>
        <v>88.27730288668981</v>
      </c>
    </row>
    <row r="299" spans="1:6" s="7" customFormat="1" x14ac:dyDescent="0.2">
      <c r="A299" s="213">
        <v>92221</v>
      </c>
      <c r="B299" s="214" t="s">
        <v>114</v>
      </c>
      <c r="C299" s="215">
        <v>288</v>
      </c>
      <c r="D299" s="216">
        <v>0</v>
      </c>
      <c r="E299" s="216">
        <v>0</v>
      </c>
      <c r="F299" s="222" t="str">
        <f t="shared" si="4"/>
        <v>-</v>
      </c>
    </row>
    <row r="300" spans="1:6" s="7" customFormat="1" x14ac:dyDescent="0.2">
      <c r="A300" s="213">
        <v>96</v>
      </c>
      <c r="B300" s="214" t="s">
        <v>3879</v>
      </c>
      <c r="C300" s="215">
        <v>289</v>
      </c>
      <c r="D300" s="216">
        <v>17061538</v>
      </c>
      <c r="E300" s="216">
        <v>17668176</v>
      </c>
      <c r="F300" s="222">
        <f t="shared" si="4"/>
        <v>103.555588013226</v>
      </c>
    </row>
    <row r="301" spans="1:6" s="7" customFormat="1" x14ac:dyDescent="0.2">
      <c r="A301" s="213">
        <v>9661</v>
      </c>
      <c r="B301" s="214" t="s">
        <v>1480</v>
      </c>
      <c r="C301" s="215">
        <v>290</v>
      </c>
      <c r="D301" s="216">
        <v>2780643</v>
      </c>
      <c r="E301" s="216">
        <v>1997355</v>
      </c>
      <c r="F301" s="222">
        <f t="shared" si="4"/>
        <v>71.830688081857332</v>
      </c>
    </row>
    <row r="302" spans="1:6" s="7" customFormat="1" x14ac:dyDescent="0.2">
      <c r="A302" s="218" t="s">
        <v>2203</v>
      </c>
      <c r="B302" s="219" t="s">
        <v>2204</v>
      </c>
      <c r="C302" s="220">
        <v>291</v>
      </c>
      <c r="D302" s="221">
        <v>12756417</v>
      </c>
      <c r="E302" s="221">
        <v>13736847</v>
      </c>
      <c r="F302" s="225">
        <f t="shared" si="4"/>
        <v>107.685778851538</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225718</v>
      </c>
      <c r="E304" s="223">
        <f>E305+E317+E350+E354</f>
        <v>237968</v>
      </c>
      <c r="F304" s="224">
        <f t="shared" ref="F304:F367" si="5">IF(D304&lt;&gt;0,IF(E304/D304&gt;=100,"&gt;&gt;100",E304/D304*100),"-")</f>
        <v>105.42712588273864</v>
      </c>
    </row>
    <row r="305" spans="1:6" s="7" customFormat="1" x14ac:dyDescent="0.2">
      <c r="A305" s="213">
        <v>71</v>
      </c>
      <c r="B305" s="214" t="s">
        <v>2873</v>
      </c>
      <c r="C305" s="215">
        <v>293</v>
      </c>
      <c r="D305" s="223">
        <f>D306+D310</f>
        <v>36911</v>
      </c>
      <c r="E305" s="223">
        <f>E306+E310</f>
        <v>110404</v>
      </c>
      <c r="F305" s="224">
        <f t="shared" si="5"/>
        <v>299.10866679309692</v>
      </c>
    </row>
    <row r="306" spans="1:6" s="7" customFormat="1" x14ac:dyDescent="0.2">
      <c r="A306" s="213">
        <v>711</v>
      </c>
      <c r="B306" s="214" t="s">
        <v>2874</v>
      </c>
      <c r="C306" s="215">
        <v>294</v>
      </c>
      <c r="D306" s="223">
        <f>SUM(D307:D309)</f>
        <v>36911</v>
      </c>
      <c r="E306" s="223">
        <f>SUM(E307:E309)</f>
        <v>110404</v>
      </c>
      <c r="F306" s="224">
        <f t="shared" si="5"/>
        <v>299.10866679309692</v>
      </c>
    </row>
    <row r="307" spans="1:6" s="7" customFormat="1" x14ac:dyDescent="0.2">
      <c r="A307" s="213">
        <v>7111</v>
      </c>
      <c r="B307" s="214" t="s">
        <v>3364</v>
      </c>
      <c r="C307" s="215">
        <v>295</v>
      </c>
      <c r="D307" s="216">
        <v>36911</v>
      </c>
      <c r="E307" s="216">
        <v>110404</v>
      </c>
      <c r="F307" s="222">
        <f t="shared" si="5"/>
        <v>299.10866679309692</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188807</v>
      </c>
      <c r="E317" s="223">
        <f>E318+E323+E332+E337+E342+E345</f>
        <v>127564</v>
      </c>
      <c r="F317" s="224">
        <f t="shared" si="5"/>
        <v>67.56317297557824</v>
      </c>
    </row>
    <row r="318" spans="1:6" s="7" customFormat="1" x14ac:dyDescent="0.2">
      <c r="A318" s="213">
        <v>721</v>
      </c>
      <c r="B318" s="214" t="s">
        <v>2876</v>
      </c>
      <c r="C318" s="215">
        <v>306</v>
      </c>
      <c r="D318" s="223">
        <f>SUM(D319:D322)</f>
        <v>53951</v>
      </c>
      <c r="E318" s="223">
        <f>SUM(E319:E322)</f>
        <v>36212</v>
      </c>
      <c r="F318" s="224">
        <f t="shared" si="5"/>
        <v>67.120164593798066</v>
      </c>
    </row>
    <row r="319" spans="1:6" s="7" customFormat="1" x14ac:dyDescent="0.2">
      <c r="A319" s="213">
        <v>7211</v>
      </c>
      <c r="B319" s="214" t="s">
        <v>3418</v>
      </c>
      <c r="C319" s="215">
        <v>307</v>
      </c>
      <c r="D319" s="216">
        <v>53951</v>
      </c>
      <c r="E319" s="216">
        <v>36212</v>
      </c>
      <c r="F319" s="222">
        <f t="shared" si="5"/>
        <v>67.120164593798066</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2000</v>
      </c>
      <c r="E323" s="223">
        <f>SUM(E324:E331)</f>
        <v>4615</v>
      </c>
      <c r="F323" s="224">
        <f t="shared" si="5"/>
        <v>230.75</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v>2000</v>
      </c>
      <c r="E325" s="216">
        <v>0</v>
      </c>
      <c r="F325" s="222">
        <f t="shared" si="5"/>
        <v>0</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v>0</v>
      </c>
      <c r="E327" s="216">
        <v>2000</v>
      </c>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v>0</v>
      </c>
      <c r="E330" s="216">
        <v>2615</v>
      </c>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113060</v>
      </c>
      <c r="E332" s="223">
        <f>SUM(E333:E336)</f>
        <v>61000</v>
      </c>
      <c r="F332" s="224">
        <f t="shared" si="5"/>
        <v>53.953652927649031</v>
      </c>
    </row>
    <row r="333" spans="1:6" s="7" customFormat="1" x14ac:dyDescent="0.2">
      <c r="A333" s="213">
        <v>7231</v>
      </c>
      <c r="B333" s="214" t="s">
        <v>1427</v>
      </c>
      <c r="C333" s="215">
        <v>321</v>
      </c>
      <c r="D333" s="216">
        <v>113060</v>
      </c>
      <c r="E333" s="216">
        <v>61000</v>
      </c>
      <c r="F333" s="222">
        <f t="shared" si="5"/>
        <v>53.953652927649031</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19796</v>
      </c>
      <c r="E342" s="223">
        <f>SUM(E343:E344)</f>
        <v>25737</v>
      </c>
      <c r="F342" s="224">
        <f t="shared" si="5"/>
        <v>130.01111335623358</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v>19796</v>
      </c>
      <c r="E344" s="216">
        <v>25737</v>
      </c>
      <c r="F344" s="222">
        <f t="shared" si="5"/>
        <v>130.01111335623358</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52178588</v>
      </c>
      <c r="E356" s="223">
        <f>E357+E369+E402+E406+E408</f>
        <v>65400124</v>
      </c>
      <c r="F356" s="224">
        <f t="shared" si="5"/>
        <v>125.33900687385409</v>
      </c>
    </row>
    <row r="357" spans="1:6" s="7" customFormat="1" x14ac:dyDescent="0.2">
      <c r="A357" s="213">
        <v>41</v>
      </c>
      <c r="B357" s="214" t="s">
        <v>2884</v>
      </c>
      <c r="C357" s="215">
        <v>345</v>
      </c>
      <c r="D357" s="223">
        <f>D358+D362</f>
        <v>137789</v>
      </c>
      <c r="E357" s="223">
        <f>E358+E362</f>
        <v>205709</v>
      </c>
      <c r="F357" s="224">
        <f t="shared" si="5"/>
        <v>149.29275921880557</v>
      </c>
    </row>
    <row r="358" spans="1:6" s="7" customFormat="1" x14ac:dyDescent="0.2">
      <c r="A358" s="213">
        <v>411</v>
      </c>
      <c r="B358" s="214" t="s">
        <v>2885</v>
      </c>
      <c r="C358" s="215">
        <v>346</v>
      </c>
      <c r="D358" s="223">
        <f>SUM(D359:D361)</f>
        <v>72594</v>
      </c>
      <c r="E358" s="223">
        <f>SUM(E359:E361)</f>
        <v>0</v>
      </c>
      <c r="F358" s="224">
        <f t="shared" si="5"/>
        <v>0</v>
      </c>
    </row>
    <row r="359" spans="1:6" s="7" customFormat="1" x14ac:dyDescent="0.2">
      <c r="A359" s="213">
        <v>4111</v>
      </c>
      <c r="B359" s="214" t="s">
        <v>3364</v>
      </c>
      <c r="C359" s="215">
        <v>347</v>
      </c>
      <c r="D359" s="216">
        <v>72594</v>
      </c>
      <c r="E359" s="216">
        <v>0</v>
      </c>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65195</v>
      </c>
      <c r="E362" s="223">
        <f>SUM(E363:E368)</f>
        <v>205709</v>
      </c>
      <c r="F362" s="224">
        <f t="shared" si="5"/>
        <v>315.52879822072242</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v>65195</v>
      </c>
      <c r="E365" s="216">
        <v>205709</v>
      </c>
      <c r="F365" s="222">
        <f t="shared" si="5"/>
        <v>315.52879822072242</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24478299</v>
      </c>
      <c r="E369" s="223">
        <f>E370+E375+E384+E389+E394+E397</f>
        <v>57692773</v>
      </c>
      <c r="F369" s="224">
        <f t="shared" si="6"/>
        <v>235.68946927235424</v>
      </c>
    </row>
    <row r="370" spans="1:6" s="7" customFormat="1" x14ac:dyDescent="0.2">
      <c r="A370" s="213">
        <v>421</v>
      </c>
      <c r="B370" s="214" t="s">
        <v>833</v>
      </c>
      <c r="C370" s="215">
        <v>358</v>
      </c>
      <c r="D370" s="223">
        <f>SUM(D371:D374)</f>
        <v>2071652</v>
      </c>
      <c r="E370" s="223">
        <f>SUM(E371:E374)</f>
        <v>40740263</v>
      </c>
      <c r="F370" s="224">
        <f t="shared" si="6"/>
        <v>1966.5592000973134</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v>1921342</v>
      </c>
      <c r="E372" s="216">
        <v>40740263</v>
      </c>
      <c r="F372" s="222">
        <f t="shared" si="6"/>
        <v>2120.4066220381378</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v>150310</v>
      </c>
      <c r="E374" s="216">
        <v>0</v>
      </c>
      <c r="F374" s="222">
        <f t="shared" si="6"/>
        <v>0</v>
      </c>
    </row>
    <row r="375" spans="1:6" s="7" customFormat="1" x14ac:dyDescent="0.2">
      <c r="A375" s="213">
        <v>422</v>
      </c>
      <c r="B375" s="214" t="s">
        <v>834</v>
      </c>
      <c r="C375" s="215">
        <v>363</v>
      </c>
      <c r="D375" s="223">
        <f>SUM(D376:D383)</f>
        <v>18831047</v>
      </c>
      <c r="E375" s="223">
        <f>SUM(E376:E383)</f>
        <v>14558967</v>
      </c>
      <c r="F375" s="224">
        <f t="shared" si="6"/>
        <v>77.313635296008769</v>
      </c>
    </row>
    <row r="376" spans="1:6" s="7" customFormat="1" x14ac:dyDescent="0.2">
      <c r="A376" s="213">
        <v>4221</v>
      </c>
      <c r="B376" s="214" t="s">
        <v>1420</v>
      </c>
      <c r="C376" s="215">
        <v>364</v>
      </c>
      <c r="D376" s="216">
        <v>2151025</v>
      </c>
      <c r="E376" s="216">
        <v>3021441</v>
      </c>
      <c r="F376" s="222">
        <f t="shared" si="6"/>
        <v>140.46517358003743</v>
      </c>
    </row>
    <row r="377" spans="1:6" s="7" customFormat="1" x14ac:dyDescent="0.2">
      <c r="A377" s="213">
        <v>4222</v>
      </c>
      <c r="B377" s="214" t="s">
        <v>1443</v>
      </c>
      <c r="C377" s="215">
        <v>365</v>
      </c>
      <c r="D377" s="216">
        <v>63586</v>
      </c>
      <c r="E377" s="216">
        <v>491777</v>
      </c>
      <c r="F377" s="222">
        <f t="shared" si="6"/>
        <v>773.40452300820937</v>
      </c>
    </row>
    <row r="378" spans="1:6" s="7" customFormat="1" x14ac:dyDescent="0.2">
      <c r="A378" s="213">
        <v>4223</v>
      </c>
      <c r="B378" s="214" t="s">
        <v>1422</v>
      </c>
      <c r="C378" s="215">
        <v>366</v>
      </c>
      <c r="D378" s="216">
        <v>587745</v>
      </c>
      <c r="E378" s="216">
        <v>404581</v>
      </c>
      <c r="F378" s="222">
        <f t="shared" si="6"/>
        <v>68.836144926796479</v>
      </c>
    </row>
    <row r="379" spans="1:6" s="7" customFormat="1" x14ac:dyDescent="0.2">
      <c r="A379" s="213">
        <v>4224</v>
      </c>
      <c r="B379" s="214" t="s">
        <v>1423</v>
      </c>
      <c r="C379" s="215">
        <v>367</v>
      </c>
      <c r="D379" s="216">
        <v>8996963</v>
      </c>
      <c r="E379" s="216">
        <v>8069759</v>
      </c>
      <c r="F379" s="222">
        <f t="shared" si="6"/>
        <v>89.694255717179232</v>
      </c>
    </row>
    <row r="380" spans="1:6" s="7" customFormat="1" x14ac:dyDescent="0.2">
      <c r="A380" s="213">
        <v>4225</v>
      </c>
      <c r="B380" s="214" t="s">
        <v>1424</v>
      </c>
      <c r="C380" s="215">
        <v>368</v>
      </c>
      <c r="D380" s="216">
        <v>121168</v>
      </c>
      <c r="E380" s="216">
        <v>43940</v>
      </c>
      <c r="F380" s="222">
        <f t="shared" si="6"/>
        <v>36.263699986795196</v>
      </c>
    </row>
    <row r="381" spans="1:6" s="7" customFormat="1" x14ac:dyDescent="0.2">
      <c r="A381" s="213">
        <v>4226</v>
      </c>
      <c r="B381" s="214" t="s">
        <v>1425</v>
      </c>
      <c r="C381" s="215">
        <v>369</v>
      </c>
      <c r="D381" s="216">
        <v>77935</v>
      </c>
      <c r="E381" s="216">
        <v>846106</v>
      </c>
      <c r="F381" s="222">
        <f t="shared" si="6"/>
        <v>1085.6559953807659</v>
      </c>
    </row>
    <row r="382" spans="1:6" s="7" customFormat="1" x14ac:dyDescent="0.2">
      <c r="A382" s="213">
        <v>4227</v>
      </c>
      <c r="B382" s="214" t="s">
        <v>1426</v>
      </c>
      <c r="C382" s="215">
        <v>370</v>
      </c>
      <c r="D382" s="216">
        <v>6832625</v>
      </c>
      <c r="E382" s="216">
        <v>1681363</v>
      </c>
      <c r="F382" s="222">
        <f t="shared" si="6"/>
        <v>24.60786301019008</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2191158</v>
      </c>
      <c r="E384" s="223">
        <f>SUM(E385:E388)</f>
        <v>1446250</v>
      </c>
      <c r="F384" s="224">
        <f t="shared" si="6"/>
        <v>66.003912086668322</v>
      </c>
    </row>
    <row r="385" spans="1:6" s="7" customFormat="1" x14ac:dyDescent="0.2">
      <c r="A385" s="213">
        <v>4231</v>
      </c>
      <c r="B385" s="214" t="s">
        <v>1427</v>
      </c>
      <c r="C385" s="215">
        <v>373</v>
      </c>
      <c r="D385" s="216">
        <v>2191158</v>
      </c>
      <c r="E385" s="216">
        <v>1431461</v>
      </c>
      <c r="F385" s="222">
        <f t="shared" si="6"/>
        <v>65.328972169053984</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v>0</v>
      </c>
      <c r="E387" s="216">
        <v>14789</v>
      </c>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1301893</v>
      </c>
      <c r="E389" s="223">
        <f>SUM(E390:E393)</f>
        <v>923855</v>
      </c>
      <c r="F389" s="224">
        <f t="shared" si="6"/>
        <v>70.962437005191674</v>
      </c>
    </row>
    <row r="390" spans="1:6" s="7" customFormat="1" x14ac:dyDescent="0.2">
      <c r="A390" s="213">
        <v>4241</v>
      </c>
      <c r="B390" s="214" t="s">
        <v>2540</v>
      </c>
      <c r="C390" s="215">
        <v>378</v>
      </c>
      <c r="D390" s="216">
        <v>1301893</v>
      </c>
      <c r="E390" s="216">
        <v>923855</v>
      </c>
      <c r="F390" s="222">
        <f t="shared" si="6"/>
        <v>70.962437005191674</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82549</v>
      </c>
      <c r="E397" s="223">
        <f>SUM(E398:E401)</f>
        <v>23438</v>
      </c>
      <c r="F397" s="224">
        <f t="shared" si="6"/>
        <v>28.39283334746635</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82549</v>
      </c>
      <c r="E399" s="216">
        <v>23438</v>
      </c>
      <c r="F399" s="222">
        <f t="shared" si="6"/>
        <v>28.39283334746635</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27562500</v>
      </c>
      <c r="E408" s="223">
        <f>SUM(E409:E412)</f>
        <v>7501642</v>
      </c>
      <c r="F408" s="224">
        <f t="shared" si="6"/>
        <v>27.216841723356012</v>
      </c>
    </row>
    <row r="409" spans="1:6" s="7" customFormat="1" x14ac:dyDescent="0.2">
      <c r="A409" s="213">
        <v>451</v>
      </c>
      <c r="B409" s="214" t="s">
        <v>1017</v>
      </c>
      <c r="C409" s="215">
        <v>397</v>
      </c>
      <c r="D409" s="216">
        <v>27371113</v>
      </c>
      <c r="E409" s="216">
        <v>7321923</v>
      </c>
      <c r="F409" s="222">
        <f t="shared" si="6"/>
        <v>26.750549018594892</v>
      </c>
    </row>
    <row r="410" spans="1:6" s="7" customFormat="1" x14ac:dyDescent="0.2">
      <c r="A410" s="213">
        <v>452</v>
      </c>
      <c r="B410" s="214" t="s">
        <v>3021</v>
      </c>
      <c r="C410" s="215">
        <v>398</v>
      </c>
      <c r="D410" s="216">
        <v>191387</v>
      </c>
      <c r="E410" s="216">
        <v>179719</v>
      </c>
      <c r="F410" s="222">
        <f t="shared" si="6"/>
        <v>93.903452167597592</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51952870</v>
      </c>
      <c r="E414" s="223">
        <f>IF(E356&gt;=E304, E356-E304, 0)</f>
        <v>65162156</v>
      </c>
      <c r="F414" s="224">
        <f t="shared" si="6"/>
        <v>125.42551739682524</v>
      </c>
    </row>
    <row r="415" spans="1:6" s="7" customFormat="1" x14ac:dyDescent="0.2">
      <c r="A415" s="213">
        <v>92212</v>
      </c>
      <c r="B415" s="214" t="s">
        <v>3025</v>
      </c>
      <c r="C415" s="215">
        <v>403</v>
      </c>
      <c r="D415" s="216">
        <v>0</v>
      </c>
      <c r="E415" s="216">
        <v>0</v>
      </c>
      <c r="F415" s="222" t="str">
        <f t="shared" si="6"/>
        <v>-</v>
      </c>
    </row>
    <row r="416" spans="1:6" s="7" customFormat="1" x14ac:dyDescent="0.2">
      <c r="A416" s="213">
        <v>92222</v>
      </c>
      <c r="B416" s="214" t="s">
        <v>320</v>
      </c>
      <c r="C416" s="215">
        <v>404</v>
      </c>
      <c r="D416" s="216">
        <v>87466392</v>
      </c>
      <c r="E416" s="216">
        <v>99029549</v>
      </c>
      <c r="F416" s="222">
        <f t="shared" si="6"/>
        <v>113.22011430401749</v>
      </c>
    </row>
    <row r="417" spans="1:6" s="7" customFormat="1" x14ac:dyDescent="0.2">
      <c r="A417" s="213">
        <v>97</v>
      </c>
      <c r="B417" s="214" t="s">
        <v>3031</v>
      </c>
      <c r="C417" s="215">
        <v>405</v>
      </c>
      <c r="D417" s="216">
        <v>967774</v>
      </c>
      <c r="E417" s="216">
        <v>915374</v>
      </c>
      <c r="F417" s="222">
        <f t="shared" si="6"/>
        <v>94.585512733344771</v>
      </c>
    </row>
    <row r="418" spans="1:6" s="7" customFormat="1" x14ac:dyDescent="0.2">
      <c r="A418" s="213" t="s">
        <v>631</v>
      </c>
      <c r="B418" s="214" t="s">
        <v>3504</v>
      </c>
      <c r="C418" s="215">
        <v>406</v>
      </c>
      <c r="D418" s="223">
        <f>D12+D304</f>
        <v>594822578</v>
      </c>
      <c r="E418" s="223">
        <f>E12+E304</f>
        <v>701855534</v>
      </c>
      <c r="F418" s="224">
        <f t="shared" si="6"/>
        <v>117.99409772908788</v>
      </c>
    </row>
    <row r="419" spans="1:6" s="7" customFormat="1" x14ac:dyDescent="0.2">
      <c r="A419" s="213" t="s">
        <v>631</v>
      </c>
      <c r="B419" s="214" t="s">
        <v>3505</v>
      </c>
      <c r="C419" s="215">
        <v>407</v>
      </c>
      <c r="D419" s="223">
        <f>D295+D356</f>
        <v>618357155</v>
      </c>
      <c r="E419" s="223">
        <f>E295+E356</f>
        <v>710828664</v>
      </c>
      <c r="F419" s="224">
        <f t="shared" si="6"/>
        <v>114.95438489751122</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23534577</v>
      </c>
      <c r="E421" s="223">
        <f>IF(E419&gt;=E418,E419-E418,0)</f>
        <v>8973130</v>
      </c>
      <c r="F421" s="224">
        <f t="shared" si="6"/>
        <v>38.127432670661555</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39253349</v>
      </c>
      <c r="E423" s="223">
        <f>IF(E299-E298+E416-E415&gt;=0,E299-E298+E416-E415,0)</f>
        <v>56468375</v>
      </c>
      <c r="F423" s="224">
        <f t="shared" si="6"/>
        <v>143.85619683049208</v>
      </c>
    </row>
    <row r="424" spans="1:6" s="7" customFormat="1" x14ac:dyDescent="0.2">
      <c r="A424" s="218" t="s">
        <v>3305</v>
      </c>
      <c r="B424" s="219" t="s">
        <v>3510</v>
      </c>
      <c r="C424" s="220">
        <v>412</v>
      </c>
      <c r="D424" s="227">
        <f>D300+D417</f>
        <v>18029312</v>
      </c>
      <c r="E424" s="227">
        <f>E300+E417</f>
        <v>18583550</v>
      </c>
      <c r="F424" s="228">
        <f t="shared" si="6"/>
        <v>103.07409400868985</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18245038</v>
      </c>
      <c r="E426" s="284">
        <f>E427+E465+E478+E490+E521</f>
        <v>20887395</v>
      </c>
      <c r="F426" s="285">
        <f t="shared" ref="F426:F489" si="7">IF(D426&lt;&gt;0,IF(E426/D426&gt;=100,"&gt;&gt;100",E426/D426*100),"-")</f>
        <v>114.48260617489534</v>
      </c>
    </row>
    <row r="427" spans="1:6" s="7" customFormat="1" ht="24" x14ac:dyDescent="0.2">
      <c r="A427" s="213">
        <v>81</v>
      </c>
      <c r="B427" s="214" t="s">
        <v>2312</v>
      </c>
      <c r="C427" s="215">
        <v>414</v>
      </c>
      <c r="D427" s="223">
        <f>D428+D433+D436+D440+D441+D448+D453+D461</f>
        <v>45038</v>
      </c>
      <c r="E427" s="223">
        <f>E428+E433+E436+E440+E441+E448+E453+E461</f>
        <v>113347</v>
      </c>
      <c r="F427" s="224">
        <f t="shared" si="7"/>
        <v>251.66970114125849</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40694</v>
      </c>
      <c r="E433" s="223">
        <f>SUM(E434:E435)</f>
        <v>113347</v>
      </c>
      <c r="F433" s="224">
        <f t="shared" si="7"/>
        <v>278.53491915270064</v>
      </c>
    </row>
    <row r="434" spans="1:6" s="7" customFormat="1" x14ac:dyDescent="0.2">
      <c r="A434" s="213">
        <v>8121</v>
      </c>
      <c r="B434" s="355" t="s">
        <v>2986</v>
      </c>
      <c r="C434" s="215">
        <v>421</v>
      </c>
      <c r="D434" s="216">
        <v>40694</v>
      </c>
      <c r="E434" s="216">
        <v>113347</v>
      </c>
      <c r="F434" s="222">
        <f t="shared" si="7"/>
        <v>278.53491915270064</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4344</v>
      </c>
      <c r="E448" s="223">
        <f>SUM(E449:E452)</f>
        <v>0</v>
      </c>
      <c r="F448" s="224">
        <f t="shared" si="7"/>
        <v>0</v>
      </c>
    </row>
    <row r="449" spans="1:6" s="7" customFormat="1" x14ac:dyDescent="0.2">
      <c r="A449" s="213">
        <v>8163</v>
      </c>
      <c r="B449" s="214" t="s">
        <v>3207</v>
      </c>
      <c r="C449" s="215">
        <v>436</v>
      </c>
      <c r="D449" s="216">
        <v>4344</v>
      </c>
      <c r="E449" s="216">
        <v>0</v>
      </c>
      <c r="F449" s="222">
        <f t="shared" si="7"/>
        <v>0</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18200000</v>
      </c>
      <c r="E490" s="223">
        <f>E491+E496+E500+E501+E508+E513</f>
        <v>20774048</v>
      </c>
      <c r="F490" s="224">
        <f t="shared" ref="F490:F553" si="8">IF(D490&lt;&gt;0,IF(E490/D490&gt;=100,"&gt;&gt;100",E490/D490*100),"-")</f>
        <v>114.14312087912089</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18200000</v>
      </c>
      <c r="E501" s="223">
        <f>SUM(E502:E507)</f>
        <v>20774048</v>
      </c>
      <c r="F501" s="224">
        <f t="shared" si="8"/>
        <v>114.14312087912089</v>
      </c>
    </row>
    <row r="502" spans="1:6" s="7" customFormat="1" x14ac:dyDescent="0.2">
      <c r="A502" s="213">
        <v>8443</v>
      </c>
      <c r="B502" s="214" t="s">
        <v>3829</v>
      </c>
      <c r="C502" s="215">
        <v>489</v>
      </c>
      <c r="D502" s="216">
        <v>18200000</v>
      </c>
      <c r="E502" s="216">
        <v>20774048</v>
      </c>
      <c r="F502" s="222">
        <f t="shared" si="8"/>
        <v>114.14312087912089</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2759153</v>
      </c>
      <c r="E534" s="223">
        <f>E535+E573+E586+E599+E631</f>
        <v>4306080</v>
      </c>
      <c r="F534" s="224">
        <f t="shared" si="8"/>
        <v>156.06528525239449</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2759153</v>
      </c>
      <c r="E599" s="223">
        <f>E600+E605+E609+E611+E618+E623</f>
        <v>4306080</v>
      </c>
      <c r="F599" s="222">
        <f t="shared" si="9"/>
        <v>156.06528525239449</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2759153</v>
      </c>
      <c r="E611" s="223">
        <f>SUM(E612:E617)</f>
        <v>4306080</v>
      </c>
      <c r="F611" s="222">
        <f t="shared" si="9"/>
        <v>156.06528525239449</v>
      </c>
    </row>
    <row r="612" spans="1:6" s="7" customFormat="1" x14ac:dyDescent="0.2">
      <c r="A612" s="213">
        <v>5443</v>
      </c>
      <c r="B612" s="214" t="s">
        <v>2056</v>
      </c>
      <c r="C612" s="215">
        <v>599</v>
      </c>
      <c r="D612" s="216">
        <v>2510500</v>
      </c>
      <c r="E612" s="216">
        <v>4276333</v>
      </c>
      <c r="F612" s="222">
        <f t="shared" si="9"/>
        <v>170.3379008165704</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v>248653</v>
      </c>
      <c r="E614" s="216">
        <v>29747</v>
      </c>
      <c r="F614" s="222">
        <f t="shared" si="9"/>
        <v>11.963258034288749</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15485885</v>
      </c>
      <c r="E641" s="223">
        <f>IF(E426-E534&gt;=0,E426-E534,0)</f>
        <v>16581315</v>
      </c>
      <c r="F641" s="222">
        <f t="shared" si="10"/>
        <v>107.07373198238265</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v>0</v>
      </c>
      <c r="E643" s="216">
        <v>1115526</v>
      </c>
      <c r="F643" s="222" t="str">
        <f t="shared" si="10"/>
        <v>-</v>
      </c>
    </row>
    <row r="644" spans="1:6" s="7" customFormat="1" x14ac:dyDescent="0.2">
      <c r="A644" s="213">
        <v>92223</v>
      </c>
      <c r="B644" s="214" t="s">
        <v>305</v>
      </c>
      <c r="C644" s="215">
        <v>631</v>
      </c>
      <c r="D644" s="216">
        <v>6898295</v>
      </c>
      <c r="E644" s="216">
        <v>0</v>
      </c>
      <c r="F644" s="222">
        <f t="shared" si="10"/>
        <v>0</v>
      </c>
    </row>
    <row r="645" spans="1:6" s="7" customFormat="1" x14ac:dyDescent="0.2">
      <c r="A645" s="213" t="s">
        <v>631</v>
      </c>
      <c r="B645" s="214" t="s">
        <v>4051</v>
      </c>
      <c r="C645" s="215">
        <v>632</v>
      </c>
      <c r="D645" s="223">
        <f>D418+D426</f>
        <v>613067616</v>
      </c>
      <c r="E645" s="223">
        <f>E418+E426</f>
        <v>722742929</v>
      </c>
      <c r="F645" s="222">
        <f t="shared" si="10"/>
        <v>117.88959490562947</v>
      </c>
    </row>
    <row r="646" spans="1:6" s="7" customFormat="1" x14ac:dyDescent="0.2">
      <c r="A646" s="213" t="s">
        <v>631</v>
      </c>
      <c r="B646" s="214" t="s">
        <v>4052</v>
      </c>
      <c r="C646" s="215">
        <v>633</v>
      </c>
      <c r="D646" s="223">
        <f>D419+D534</f>
        <v>621116308</v>
      </c>
      <c r="E646" s="223">
        <f>E419+E534</f>
        <v>715134744</v>
      </c>
      <c r="F646" s="222">
        <f t="shared" si="10"/>
        <v>115.13700973377115</v>
      </c>
    </row>
    <row r="647" spans="1:6" s="7" customFormat="1" x14ac:dyDescent="0.2">
      <c r="A647" s="213" t="s">
        <v>631</v>
      </c>
      <c r="B647" s="214" t="s">
        <v>4053</v>
      </c>
      <c r="C647" s="215">
        <v>634</v>
      </c>
      <c r="D647" s="223">
        <f>IF(D645&gt;=D646,D645-D646,0)</f>
        <v>0</v>
      </c>
      <c r="E647" s="223">
        <f>IF(E645&gt;=E646,E645-E646,0)</f>
        <v>7608185</v>
      </c>
      <c r="F647" s="222" t="str">
        <f t="shared" si="10"/>
        <v>-</v>
      </c>
    </row>
    <row r="648" spans="1:6" s="7" customFormat="1" x14ac:dyDescent="0.2">
      <c r="A648" s="213" t="s">
        <v>631</v>
      </c>
      <c r="B648" s="214" t="s">
        <v>4054</v>
      </c>
      <c r="C648" s="215">
        <v>635</v>
      </c>
      <c r="D648" s="223">
        <f>IF(D646&gt;=D645,D646-D645,0)</f>
        <v>8048692</v>
      </c>
      <c r="E648" s="223">
        <f>IF(E646&gt;=E645,E646-E645,0)</f>
        <v>0</v>
      </c>
      <c r="F648" s="222">
        <f t="shared" si="10"/>
        <v>0</v>
      </c>
    </row>
    <row r="649" spans="1:6" s="7" customFormat="1" x14ac:dyDescent="0.2">
      <c r="A649" s="226" t="s">
        <v>2694</v>
      </c>
      <c r="B649" s="214" t="s">
        <v>4055</v>
      </c>
      <c r="C649" s="215">
        <v>636</v>
      </c>
      <c r="D649" s="223">
        <f>IF(D422-D423+D643-D644&gt;=0,D422-D423+D643-D644,0)</f>
        <v>0</v>
      </c>
      <c r="E649" s="223">
        <f>IF(E422-E423+E643-E644&gt;=0,E422-E423+E643-E644,0)</f>
        <v>0</v>
      </c>
      <c r="F649" s="222" t="str">
        <f t="shared" si="10"/>
        <v>-</v>
      </c>
    </row>
    <row r="650" spans="1:6" s="7" customFormat="1" x14ac:dyDescent="0.2">
      <c r="A650" s="226" t="s">
        <v>2695</v>
      </c>
      <c r="B650" s="214" t="s">
        <v>4056</v>
      </c>
      <c r="C650" s="215">
        <v>637</v>
      </c>
      <c r="D650" s="223">
        <f>IF(D423-D422+D644-D643&gt;=0,D423-D422+D644-D643,0)</f>
        <v>46151644</v>
      </c>
      <c r="E650" s="223">
        <f>IF(E423-E422+E644-E643&gt;=0,E423-E422+E644-E643,0)</f>
        <v>55352849</v>
      </c>
      <c r="F650" s="222">
        <f t="shared" si="10"/>
        <v>119.93689542240358</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54200336</v>
      </c>
      <c r="E652" s="223">
        <f>IF(E648+E650-E647-E649&gt;=0,E648+E650-E647-E649,0)</f>
        <v>47744664</v>
      </c>
      <c r="F652" s="222">
        <f t="shared" si="10"/>
        <v>88.08923988958297</v>
      </c>
    </row>
    <row r="653" spans="1:6" s="7" customFormat="1" ht="24" x14ac:dyDescent="0.2">
      <c r="A653" s="267" t="s">
        <v>4222</v>
      </c>
      <c r="B653" s="268" t="s">
        <v>1749</v>
      </c>
      <c r="C653" s="269">
        <v>640</v>
      </c>
      <c r="D653" s="270">
        <v>911759</v>
      </c>
      <c r="E653" s="270">
        <v>0</v>
      </c>
      <c r="F653" s="271">
        <f t="shared" si="10"/>
        <v>0</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47763896</v>
      </c>
      <c r="E655" s="275">
        <v>56315185</v>
      </c>
      <c r="F655" s="276">
        <f t="shared" ref="F655:F716" si="11">IF(D655&lt;&gt;0,IF(E655/D655&gt;=100,"&gt;&gt;100",E655/D655*100),"-")</f>
        <v>117.90324851222354</v>
      </c>
    </row>
    <row r="656" spans="1:6" s="7" customFormat="1" x14ac:dyDescent="0.2">
      <c r="A656" s="213" t="s">
        <v>107</v>
      </c>
      <c r="B656" s="214" t="s">
        <v>2703</v>
      </c>
      <c r="C656" s="215">
        <v>642</v>
      </c>
      <c r="D656" s="216">
        <v>1084635393</v>
      </c>
      <c r="E656" s="216">
        <f>903698955+1341012+1782</f>
        <v>905041749</v>
      </c>
      <c r="F656" s="222">
        <f t="shared" si="11"/>
        <v>83.442026218298039</v>
      </c>
    </row>
    <row r="657" spans="1:6" s="7" customFormat="1" x14ac:dyDescent="0.2">
      <c r="A657" s="213" t="s">
        <v>108</v>
      </c>
      <c r="B657" s="214" t="s">
        <v>3071</v>
      </c>
      <c r="C657" s="215">
        <v>643</v>
      </c>
      <c r="D657" s="216">
        <v>1076084104</v>
      </c>
      <c r="E657" s="216">
        <f>887869011</f>
        <v>887869011</v>
      </c>
      <c r="F657" s="222">
        <f t="shared" si="11"/>
        <v>82.509258123935638</v>
      </c>
    </row>
    <row r="658" spans="1:6" s="7" customFormat="1" x14ac:dyDescent="0.2">
      <c r="A658" s="213">
        <v>11</v>
      </c>
      <c r="B658" s="214" t="s">
        <v>4059</v>
      </c>
      <c r="C658" s="215">
        <v>644</v>
      </c>
      <c r="D658" s="223">
        <f>+D655+D656-D657</f>
        <v>56315185</v>
      </c>
      <c r="E658" s="223">
        <f>+E655+E656-E657</f>
        <v>73487923</v>
      </c>
      <c r="F658" s="224">
        <f t="shared" si="11"/>
        <v>130.49397422737755</v>
      </c>
    </row>
    <row r="659" spans="1:6" s="7" customFormat="1" ht="24" x14ac:dyDescent="0.2">
      <c r="A659" s="213" t="s">
        <v>631</v>
      </c>
      <c r="B659" s="214" t="s">
        <v>638</v>
      </c>
      <c r="C659" s="215">
        <v>645</v>
      </c>
      <c r="D659" s="216">
        <v>128</v>
      </c>
      <c r="E659" s="216">
        <v>127</v>
      </c>
      <c r="F659" s="222">
        <f t="shared" si="11"/>
        <v>99.21875</v>
      </c>
    </row>
    <row r="660" spans="1:6" s="7" customFormat="1" ht="24" x14ac:dyDescent="0.2">
      <c r="A660" s="213" t="s">
        <v>631</v>
      </c>
      <c r="B660" s="214" t="s">
        <v>3779</v>
      </c>
      <c r="C660" s="215">
        <v>646</v>
      </c>
      <c r="D660" s="216">
        <v>2825</v>
      </c>
      <c r="E660" s="216">
        <v>2843</v>
      </c>
      <c r="F660" s="222">
        <f t="shared" si="11"/>
        <v>100.63716814159291</v>
      </c>
    </row>
    <row r="661" spans="1:6" s="7" customFormat="1" x14ac:dyDescent="0.2">
      <c r="A661" s="213" t="s">
        <v>631</v>
      </c>
      <c r="B661" s="214" t="s">
        <v>291</v>
      </c>
      <c r="C661" s="215">
        <v>647</v>
      </c>
      <c r="D661" s="216">
        <v>128</v>
      </c>
      <c r="E661" s="216">
        <v>127</v>
      </c>
      <c r="F661" s="222">
        <f t="shared" si="11"/>
        <v>99.21875</v>
      </c>
    </row>
    <row r="662" spans="1:6" s="7" customFormat="1" x14ac:dyDescent="0.2">
      <c r="A662" s="213" t="s">
        <v>631</v>
      </c>
      <c r="B662" s="214" t="s">
        <v>3040</v>
      </c>
      <c r="C662" s="215">
        <v>648</v>
      </c>
      <c r="D662" s="216">
        <v>2531</v>
      </c>
      <c r="E662" s="216">
        <v>2557</v>
      </c>
      <c r="F662" s="222">
        <f t="shared" si="11"/>
        <v>101.0272619517977</v>
      </c>
    </row>
    <row r="663" spans="1:6" s="7" customFormat="1" x14ac:dyDescent="0.2">
      <c r="A663" s="213" t="s">
        <v>292</v>
      </c>
      <c r="B663" s="214" t="s">
        <v>293</v>
      </c>
      <c r="C663" s="215">
        <v>649</v>
      </c>
      <c r="D663" s="216">
        <v>7714837</v>
      </c>
      <c r="E663" s="216">
        <v>7233779</v>
      </c>
      <c r="F663" s="222">
        <f t="shared" si="11"/>
        <v>93.764508569656101</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v>4861621</v>
      </c>
      <c r="E665" s="216">
        <v>4946059</v>
      </c>
      <c r="F665" s="222">
        <f t="shared" si="11"/>
        <v>101.73682810733294</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v>32275605</v>
      </c>
      <c r="E667" s="216">
        <v>28468971</v>
      </c>
      <c r="F667" s="222">
        <f t="shared" si="11"/>
        <v>88.205847729267973</v>
      </c>
    </row>
    <row r="668" spans="1:6" s="7" customFormat="1" x14ac:dyDescent="0.2">
      <c r="A668" s="213">
        <v>63312</v>
      </c>
      <c r="B668" s="214" t="s">
        <v>49</v>
      </c>
      <c r="C668" s="215">
        <v>654</v>
      </c>
      <c r="D668" s="216">
        <v>44075</v>
      </c>
      <c r="E668" s="216">
        <v>33272</v>
      </c>
      <c r="F668" s="222">
        <f t="shared" si="11"/>
        <v>75.489506522972206</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650000</v>
      </c>
      <c r="E671" s="216">
        <v>678900</v>
      </c>
      <c r="F671" s="222">
        <f t="shared" si="11"/>
        <v>104.44615384615386</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v>344685</v>
      </c>
      <c r="E675" s="216">
        <v>5201675</v>
      </c>
      <c r="F675" s="222">
        <f t="shared" si="11"/>
        <v>1509.1097668886084</v>
      </c>
    </row>
    <row r="676" spans="1:6" s="7" customFormat="1" x14ac:dyDescent="0.2">
      <c r="A676" s="213">
        <v>63415</v>
      </c>
      <c r="B676" s="214" t="s">
        <v>3888</v>
      </c>
      <c r="C676" s="215">
        <v>662</v>
      </c>
      <c r="D676" s="216">
        <v>2450</v>
      </c>
      <c r="E676" s="216">
        <v>2100</v>
      </c>
      <c r="F676" s="222">
        <f t="shared" si="11"/>
        <v>85.714285714285708</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v>87000</v>
      </c>
      <c r="E678" s="216">
        <v>0</v>
      </c>
      <c r="F678" s="222">
        <f t="shared" si="11"/>
        <v>0</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173651665</v>
      </c>
      <c r="E681" s="216">
        <v>207212500</v>
      </c>
      <c r="F681" s="222">
        <f t="shared" si="11"/>
        <v>119.3265264689515</v>
      </c>
    </row>
    <row r="682" spans="1:6" s="7" customFormat="1" x14ac:dyDescent="0.2">
      <c r="A682" s="213">
        <v>63613</v>
      </c>
      <c r="B682" s="214" t="s">
        <v>1667</v>
      </c>
      <c r="C682" s="215">
        <v>668</v>
      </c>
      <c r="D682" s="216">
        <v>9664247</v>
      </c>
      <c r="E682" s="216">
        <v>2458227</v>
      </c>
      <c r="F682" s="222">
        <f t="shared" si="11"/>
        <v>25.43630145214625</v>
      </c>
    </row>
    <row r="683" spans="1:6" s="7" customFormat="1" x14ac:dyDescent="0.2">
      <c r="A683" s="213">
        <v>63622</v>
      </c>
      <c r="B683" s="214" t="s">
        <v>1668</v>
      </c>
      <c r="C683" s="215">
        <v>669</v>
      </c>
      <c r="D683" s="216">
        <v>2223336</v>
      </c>
      <c r="E683" s="216">
        <v>4437725</v>
      </c>
      <c r="F683" s="222">
        <f t="shared" si="11"/>
        <v>199.59758668955118</v>
      </c>
    </row>
    <row r="684" spans="1:6" s="7" customFormat="1" x14ac:dyDescent="0.2">
      <c r="A684" s="213">
        <v>63623</v>
      </c>
      <c r="B684" s="214" t="s">
        <v>3862</v>
      </c>
      <c r="C684" s="215">
        <v>670</v>
      </c>
      <c r="D684" s="216">
        <v>744518</v>
      </c>
      <c r="E684" s="216">
        <v>1161369</v>
      </c>
      <c r="F684" s="222">
        <f t="shared" ref="F684:F699" si="12">IF(D684&lt;&gt;0,IF(E684/D684&gt;=100,"&gt;&gt;100",E684/D684*100),"-")</f>
        <v>155.98937836291401</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v>9084861</v>
      </c>
      <c r="E700" s="216">
        <v>14874473</v>
      </c>
      <c r="F700" s="222">
        <f t="shared" si="11"/>
        <v>163.72812968739973</v>
      </c>
    </row>
    <row r="701" spans="1:6" s="7" customFormat="1" x14ac:dyDescent="0.2">
      <c r="A701" s="213">
        <v>63812</v>
      </c>
      <c r="B701" s="214" t="s">
        <v>3864</v>
      </c>
      <c r="C701" s="215">
        <v>687</v>
      </c>
      <c r="D701" s="216">
        <v>179673</v>
      </c>
      <c r="E701" s="216">
        <v>371336</v>
      </c>
      <c r="F701" s="222">
        <f t="shared" si="11"/>
        <v>206.67323415315599</v>
      </c>
    </row>
    <row r="702" spans="1:6" s="7" customFormat="1" ht="24" x14ac:dyDescent="0.2">
      <c r="A702" s="213" t="s">
        <v>3865</v>
      </c>
      <c r="B702" s="214" t="s">
        <v>1827</v>
      </c>
      <c r="C702" s="215">
        <v>688</v>
      </c>
      <c r="D702" s="216">
        <v>357444</v>
      </c>
      <c r="E702" s="216">
        <v>290613</v>
      </c>
      <c r="F702" s="222">
        <f t="shared" si="11"/>
        <v>81.303085238526876</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10544739</v>
      </c>
      <c r="E704" s="216">
        <v>8847773</v>
      </c>
      <c r="F704" s="222">
        <f t="shared" si="11"/>
        <v>83.906989068197888</v>
      </c>
    </row>
    <row r="705" spans="1:6" s="7" customFormat="1" x14ac:dyDescent="0.2">
      <c r="A705" s="213">
        <v>63822</v>
      </c>
      <c r="B705" s="214" t="s">
        <v>1831</v>
      </c>
      <c r="C705" s="215">
        <v>691</v>
      </c>
      <c r="D705" s="216">
        <v>0</v>
      </c>
      <c r="E705" s="216">
        <v>115014</v>
      </c>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26731832</v>
      </c>
      <c r="E716" s="216">
        <v>29534401</v>
      </c>
      <c r="F716" s="222">
        <f t="shared" si="11"/>
        <v>110.48401396507354</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570927</v>
      </c>
      <c r="E718" s="216">
        <v>189067</v>
      </c>
      <c r="F718" s="222">
        <f t="shared" si="13"/>
        <v>33.115792386767481</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943097</v>
      </c>
      <c r="E722" s="216">
        <v>1018806</v>
      </c>
      <c r="F722" s="222">
        <f t="shared" si="13"/>
        <v>108.02770022595767</v>
      </c>
    </row>
    <row r="723" spans="1:6" s="7" customFormat="1" x14ac:dyDescent="0.2">
      <c r="A723" s="213">
        <v>31215</v>
      </c>
      <c r="B723" s="214" t="s">
        <v>4140</v>
      </c>
      <c r="C723" s="215">
        <v>709</v>
      </c>
      <c r="D723" s="216">
        <v>840587</v>
      </c>
      <c r="E723" s="216">
        <v>812077</v>
      </c>
      <c r="F723" s="222">
        <f t="shared" si="13"/>
        <v>96.608322517478868</v>
      </c>
    </row>
    <row r="724" spans="1:6" s="7" customFormat="1" x14ac:dyDescent="0.2">
      <c r="A724" s="213">
        <v>32121</v>
      </c>
      <c r="B724" s="214" t="s">
        <v>4043</v>
      </c>
      <c r="C724" s="215">
        <v>710</v>
      </c>
      <c r="D724" s="216">
        <v>9360296</v>
      </c>
      <c r="E724" s="216">
        <v>10539316</v>
      </c>
      <c r="F724" s="222">
        <f t="shared" si="13"/>
        <v>112.59596918729919</v>
      </c>
    </row>
    <row r="725" spans="1:6" s="7" customFormat="1" x14ac:dyDescent="0.2">
      <c r="A725" s="213" t="s">
        <v>1533</v>
      </c>
      <c r="B725" s="214" t="s">
        <v>1534</v>
      </c>
      <c r="C725" s="215">
        <v>711</v>
      </c>
      <c r="D725" s="216">
        <v>18000</v>
      </c>
      <c r="E725" s="216">
        <v>18000</v>
      </c>
      <c r="F725" s="222">
        <f t="shared" si="13"/>
        <v>100</v>
      </c>
    </row>
    <row r="726" spans="1:6" s="7" customFormat="1" x14ac:dyDescent="0.2">
      <c r="A726" s="213" t="s">
        <v>4141</v>
      </c>
      <c r="B726" s="214" t="s">
        <v>2786</v>
      </c>
      <c r="C726" s="215">
        <v>712</v>
      </c>
      <c r="D726" s="216">
        <v>256280</v>
      </c>
      <c r="E726" s="216">
        <v>302806</v>
      </c>
      <c r="F726" s="222">
        <f t="shared" si="13"/>
        <v>118.15436241610738</v>
      </c>
    </row>
    <row r="727" spans="1:6" s="7" customFormat="1" x14ac:dyDescent="0.2">
      <c r="A727" s="213" t="s">
        <v>4044</v>
      </c>
      <c r="B727" s="214" t="s">
        <v>4045</v>
      </c>
      <c r="C727" s="215">
        <v>713</v>
      </c>
      <c r="D727" s="216">
        <v>5713</v>
      </c>
      <c r="E727" s="216">
        <v>28107</v>
      </c>
      <c r="F727" s="222">
        <f t="shared" si="13"/>
        <v>491.98319621914931</v>
      </c>
    </row>
    <row r="728" spans="1:6" s="7" customFormat="1" x14ac:dyDescent="0.2">
      <c r="A728" s="213" t="s">
        <v>4046</v>
      </c>
      <c r="B728" s="214" t="s">
        <v>3233</v>
      </c>
      <c r="C728" s="215">
        <v>714</v>
      </c>
      <c r="D728" s="216">
        <v>2826882</v>
      </c>
      <c r="E728" s="216">
        <v>3333141</v>
      </c>
      <c r="F728" s="222">
        <f t="shared" si="13"/>
        <v>117.90874185763678</v>
      </c>
    </row>
    <row r="729" spans="1:6" s="7" customFormat="1" x14ac:dyDescent="0.2">
      <c r="A729" s="213" t="s">
        <v>2787</v>
      </c>
      <c r="B729" s="214" t="s">
        <v>3026</v>
      </c>
      <c r="C729" s="215">
        <v>715</v>
      </c>
      <c r="D729" s="216">
        <v>862354</v>
      </c>
      <c r="E729" s="216">
        <v>951446</v>
      </c>
      <c r="F729" s="222">
        <f t="shared" si="13"/>
        <v>110.33125607349186</v>
      </c>
    </row>
    <row r="730" spans="1:6" s="7" customFormat="1" x14ac:dyDescent="0.2">
      <c r="A730" s="213" t="s">
        <v>1535</v>
      </c>
      <c r="B730" s="214" t="s">
        <v>1536</v>
      </c>
      <c r="C730" s="215">
        <v>716</v>
      </c>
      <c r="D730" s="216">
        <v>54118</v>
      </c>
      <c r="E730" s="216">
        <v>3875</v>
      </c>
      <c r="F730" s="222">
        <f t="shared" si="13"/>
        <v>7.1602793894822421</v>
      </c>
    </row>
    <row r="731" spans="1:6" s="7" customFormat="1" x14ac:dyDescent="0.2">
      <c r="A731" s="213">
        <v>32911</v>
      </c>
      <c r="B731" s="214" t="s">
        <v>3780</v>
      </c>
      <c r="C731" s="215">
        <v>717</v>
      </c>
      <c r="D731" s="216">
        <v>759893</v>
      </c>
      <c r="E731" s="216">
        <v>724219</v>
      </c>
      <c r="F731" s="222">
        <f t="shared" ref="F731:F781" si="14">IF(D731&lt;&gt;0,IF(E731/D731&gt;=100,"&gt;&gt;100",E731/D731*100),"-")</f>
        <v>95.305391680144453</v>
      </c>
    </row>
    <row r="732" spans="1:6" s="7" customFormat="1" x14ac:dyDescent="0.2">
      <c r="A732" s="213" t="s">
        <v>3027</v>
      </c>
      <c r="B732" s="214" t="s">
        <v>3028</v>
      </c>
      <c r="C732" s="215">
        <v>718</v>
      </c>
      <c r="D732" s="216">
        <v>761660</v>
      </c>
      <c r="E732" s="216">
        <v>1072767</v>
      </c>
      <c r="F732" s="222">
        <f t="shared" si="14"/>
        <v>140.84591550035447</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v>480184</v>
      </c>
      <c r="E748" s="216">
        <v>685634</v>
      </c>
      <c r="F748" s="222">
        <f t="shared" si="14"/>
        <v>142.78568215517384</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2184309</v>
      </c>
      <c r="E765" s="216">
        <v>1983428</v>
      </c>
      <c r="F765" s="222">
        <f t="shared" si="14"/>
        <v>90.803453174436399</v>
      </c>
    </row>
    <row r="766" spans="1:6" s="7" customFormat="1" x14ac:dyDescent="0.2">
      <c r="A766" s="213">
        <v>35232</v>
      </c>
      <c r="B766" s="214" t="s">
        <v>979</v>
      </c>
      <c r="C766" s="215">
        <v>752</v>
      </c>
      <c r="D766" s="216">
        <v>507852</v>
      </c>
      <c r="E766" s="216">
        <v>809282</v>
      </c>
      <c r="F766" s="222">
        <f t="shared" si="14"/>
        <v>159.35390625615338</v>
      </c>
    </row>
    <row r="767" spans="1:6" s="7" customFormat="1" x14ac:dyDescent="0.2">
      <c r="A767" s="213">
        <v>36313</v>
      </c>
      <c r="B767" s="214" t="s">
        <v>932</v>
      </c>
      <c r="C767" s="215">
        <v>753</v>
      </c>
      <c r="D767" s="216">
        <v>196600</v>
      </c>
      <c r="E767" s="216">
        <v>211006</v>
      </c>
      <c r="F767" s="222">
        <f t="shared" si="14"/>
        <v>107.32756866734485</v>
      </c>
    </row>
    <row r="768" spans="1:6" s="7" customFormat="1" x14ac:dyDescent="0.2">
      <c r="A768" s="213">
        <v>36314</v>
      </c>
      <c r="B768" s="214" t="s">
        <v>746</v>
      </c>
      <c r="C768" s="215">
        <v>754</v>
      </c>
      <c r="D768" s="216">
        <v>200000</v>
      </c>
      <c r="E768" s="216">
        <v>0</v>
      </c>
      <c r="F768" s="222">
        <f t="shared" si="14"/>
        <v>0</v>
      </c>
    </row>
    <row r="769" spans="1:6" s="7" customFormat="1" x14ac:dyDescent="0.2">
      <c r="A769" s="213">
        <v>36315</v>
      </c>
      <c r="B769" s="214" t="s">
        <v>4015</v>
      </c>
      <c r="C769" s="215">
        <v>755</v>
      </c>
      <c r="D769" s="216">
        <v>539725</v>
      </c>
      <c r="E769" s="216">
        <v>596536</v>
      </c>
      <c r="F769" s="222">
        <f t="shared" si="14"/>
        <v>110.52591597572838</v>
      </c>
    </row>
    <row r="770" spans="1:6" s="7" customFormat="1" x14ac:dyDescent="0.2">
      <c r="A770" s="213">
        <v>36316</v>
      </c>
      <c r="B770" s="214" t="s">
        <v>4016</v>
      </c>
      <c r="C770" s="215">
        <v>756</v>
      </c>
      <c r="D770" s="216">
        <v>188161</v>
      </c>
      <c r="E770" s="216">
        <v>77875</v>
      </c>
      <c r="F770" s="222">
        <f t="shared" si="14"/>
        <v>41.387428850824563</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v>140996</v>
      </c>
      <c r="E776" s="216">
        <v>33000</v>
      </c>
      <c r="F776" s="222">
        <f t="shared" si="14"/>
        <v>23.404919288490454</v>
      </c>
    </row>
    <row r="777" spans="1:6" s="7" customFormat="1" x14ac:dyDescent="0.2">
      <c r="A777" s="213">
        <v>36326</v>
      </c>
      <c r="B777" s="214" t="s">
        <v>577</v>
      </c>
      <c r="C777" s="215">
        <v>763</v>
      </c>
      <c r="D777" s="216">
        <v>5486094</v>
      </c>
      <c r="E777" s="216">
        <v>5346135</v>
      </c>
      <c r="F777" s="222">
        <f t="shared" si="14"/>
        <v>97.448840650561223</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v>19040</v>
      </c>
      <c r="E796" s="216">
        <v>3268</v>
      </c>
      <c r="F796" s="222">
        <f t="shared" si="15"/>
        <v>17.163865546218489</v>
      </c>
    </row>
    <row r="797" spans="1:6" s="7" customFormat="1" ht="24" x14ac:dyDescent="0.2">
      <c r="A797" s="213" t="s">
        <v>3782</v>
      </c>
      <c r="B797" s="214" t="s">
        <v>3783</v>
      </c>
      <c r="C797" s="215">
        <v>783</v>
      </c>
      <c r="D797" s="216">
        <v>19075</v>
      </c>
      <c r="E797" s="216">
        <v>0</v>
      </c>
      <c r="F797" s="222">
        <f t="shared" si="15"/>
        <v>0</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v>1642756</v>
      </c>
      <c r="E822" s="216">
        <v>1754356</v>
      </c>
      <c r="F822" s="222">
        <f t="shared" si="15"/>
        <v>106.79346171920845</v>
      </c>
    </row>
    <row r="823" spans="1:6" s="7" customFormat="1" x14ac:dyDescent="0.2">
      <c r="A823" s="213" t="s">
        <v>750</v>
      </c>
      <c r="B823" s="214" t="s">
        <v>751</v>
      </c>
      <c r="C823" s="215">
        <v>809</v>
      </c>
      <c r="D823" s="216">
        <v>6608</v>
      </c>
      <c r="E823" s="216">
        <v>754</v>
      </c>
      <c r="F823" s="222">
        <f t="shared" si="15"/>
        <v>11.41041162227603</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172171</v>
      </c>
      <c r="E825" s="216">
        <v>271202</v>
      </c>
      <c r="F825" s="222">
        <f t="shared" si="15"/>
        <v>157.51897822513664</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183134</v>
      </c>
      <c r="E829" s="216">
        <v>246990</v>
      </c>
      <c r="F829" s="222">
        <f t="shared" si="15"/>
        <v>134.86845697685848</v>
      </c>
    </row>
    <row r="830" spans="1:6" s="7" customFormat="1" x14ac:dyDescent="0.2">
      <c r="A830" s="213">
        <v>37221</v>
      </c>
      <c r="B830" s="214" t="s">
        <v>4038</v>
      </c>
      <c r="C830" s="215">
        <v>816</v>
      </c>
      <c r="D830" s="216">
        <v>9484425</v>
      </c>
      <c r="E830" s="216">
        <v>10764532</v>
      </c>
      <c r="F830" s="222">
        <f t="shared" si="15"/>
        <v>113.49693840164269</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v>72496</v>
      </c>
      <c r="E833" s="216">
        <v>0</v>
      </c>
      <c r="F833" s="222">
        <f t="shared" si="15"/>
        <v>0</v>
      </c>
    </row>
    <row r="834" spans="1:6" s="7" customFormat="1" x14ac:dyDescent="0.2">
      <c r="A834" s="213" t="s">
        <v>761</v>
      </c>
      <c r="B834" s="214" t="s">
        <v>762</v>
      </c>
      <c r="C834" s="215">
        <v>820</v>
      </c>
      <c r="D834" s="216">
        <v>1154206</v>
      </c>
      <c r="E834" s="216">
        <v>1175135</v>
      </c>
      <c r="F834" s="222">
        <f t="shared" si="15"/>
        <v>101.81328116471408</v>
      </c>
    </row>
    <row r="835" spans="1:6" s="7" customFormat="1" x14ac:dyDescent="0.2">
      <c r="A835" s="213">
        <v>38117</v>
      </c>
      <c r="B835" s="214" t="s">
        <v>945</v>
      </c>
      <c r="C835" s="215">
        <v>821</v>
      </c>
      <c r="D835" s="216">
        <v>559300</v>
      </c>
      <c r="E835" s="216">
        <v>689400</v>
      </c>
      <c r="F835" s="222">
        <f t="shared" si="15"/>
        <v>123.26121938136959</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v>40694</v>
      </c>
      <c r="E852" s="216">
        <v>0</v>
      </c>
      <c r="F852" s="222">
        <f t="shared" si="16"/>
        <v>0</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v>4344</v>
      </c>
      <c r="E862" s="216">
        <v>0</v>
      </c>
      <c r="F862" s="222">
        <f t="shared" si="16"/>
        <v>0</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v>18200000</v>
      </c>
      <c r="E892" s="216">
        <v>0</v>
      </c>
      <c r="F892" s="222">
        <f>IF(D892&lt;&gt;0,IF(E892/D892&gt;=100,"&gt;&gt;100",E892/D892*100),"-")</f>
        <v>0</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v>2510500</v>
      </c>
      <c r="E960" s="216">
        <v>4276333</v>
      </c>
      <c r="F960" s="222">
        <f t="shared" si="18"/>
        <v>170.3379008165704</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v>248653</v>
      </c>
      <c r="E964" s="216">
        <v>29747</v>
      </c>
      <c r="F964" s="222">
        <f t="shared" si="18"/>
        <v>11.963258034288749</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v>29747</v>
      </c>
      <c r="E994" s="216">
        <v>0</v>
      </c>
      <c r="F994" s="222">
        <f t="shared" si="20"/>
        <v>0</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DARKO MASNEC, dipl.oec</v>
      </c>
      <c r="D1002" s="174"/>
      <c r="E1002" s="174"/>
    </row>
    <row r="1003" spans="1:6" ht="15" customHeight="1" x14ac:dyDescent="0.2">
      <c r="A1003" s="172" t="str">
        <f>IF(RefStr!H27="","Telefon za kontakt: _________________","Telefon za kontakt: " &amp; RefStr!H27)</f>
        <v>Telefon za kontakt: 048 658 242</v>
      </c>
      <c r="C1003" s="173"/>
    </row>
    <row r="1004" spans="1:6" ht="15" customHeight="1" x14ac:dyDescent="0.2">
      <c r="A1004" s="172" t="str">
        <f>IF(RefStr!H33="","Odgovorna osoba: _____________________________","Odgovorna osoba: " &amp; RefStr!H33)</f>
        <v>Odgovorna osoba: DARKO KOREN, ing.građ.</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4294967293" verticalDpi="4294967293"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176" activePane="bottomLeft" state="frozen"/>
      <selection pane="bottomLeft" activeCell="E193" sqref="E19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27669</v>
      </c>
      <c r="C4" s="448"/>
      <c r="D4" s="448"/>
      <c r="E4" s="449">
        <f>SUM(Skriveni!G984:G1298)</f>
        <v>3265630274.8519988</v>
      </c>
      <c r="F4" s="450"/>
    </row>
    <row r="5" spans="1:6" ht="15" customHeight="1" x14ac:dyDescent="0.2">
      <c r="B5" s="447" t="str">
        <f>"Naziv: "&amp;IF(RefStr!B10&lt;&gt;"",RefStr!B10,"_______________________________________")</f>
        <v>Naziv: KOPRIVNIČKO-KRIŽEVAČKA ŽUPANIJA</v>
      </c>
      <c r="C5" s="448"/>
      <c r="D5" s="448"/>
      <c r="E5" s="451" t="s">
        <v>3205</v>
      </c>
      <c r="F5" s="451"/>
    </row>
    <row r="6" spans="1:6" ht="15" customHeight="1" x14ac:dyDescent="0.2">
      <c r="A6" s="20"/>
      <c r="B6" s="445" t="str">
        <f xml:space="preserve"> "Razina: " &amp; RefStr!B16 &amp; ", Razdjel: " &amp; TEXT(INT(VALUE(RefStr!B20)), "000")</f>
        <v>Razina: 23,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656590548</v>
      </c>
      <c r="E12" s="245">
        <f>E13+E74</f>
        <v>747612271</v>
      </c>
      <c r="F12" s="246">
        <f t="shared" ref="F12:F75" si="0">IF(D12&gt;0,IF(E12/D12&gt;=100,"&gt;&gt;100",E12/D12*100),"-")</f>
        <v>113.8627830201418</v>
      </c>
    </row>
    <row r="13" spans="1:6" s="2" customFormat="1" x14ac:dyDescent="0.2">
      <c r="A13" s="247">
        <v>0</v>
      </c>
      <c r="B13" s="232" t="s">
        <v>1036</v>
      </c>
      <c r="C13" s="248">
        <v>2</v>
      </c>
      <c r="D13" s="249">
        <f>D14+D18+D57+D58+D62+D69</f>
        <v>573639247</v>
      </c>
      <c r="E13" s="249">
        <f>E14+E18+E57+E58+E62+E69</f>
        <v>641386323</v>
      </c>
      <c r="F13" s="250">
        <f t="shared" si="0"/>
        <v>111.81004897316589</v>
      </c>
    </row>
    <row r="14" spans="1:6" s="2" customFormat="1" x14ac:dyDescent="0.2">
      <c r="A14" s="247" t="s">
        <v>3276</v>
      </c>
      <c r="B14" s="232" t="s">
        <v>982</v>
      </c>
      <c r="C14" s="248">
        <v>3</v>
      </c>
      <c r="D14" s="249">
        <f>D15+D16-D17</f>
        <v>28119242</v>
      </c>
      <c r="E14" s="249">
        <f>E15+E16-E17</f>
        <v>27948174</v>
      </c>
      <c r="F14" s="250">
        <f t="shared" si="0"/>
        <v>99.391633672059868</v>
      </c>
    </row>
    <row r="15" spans="1:6" s="2" customFormat="1" x14ac:dyDescent="0.2">
      <c r="A15" s="247" t="s">
        <v>983</v>
      </c>
      <c r="B15" s="232" t="s">
        <v>984</v>
      </c>
      <c r="C15" s="248">
        <v>4</v>
      </c>
      <c r="D15" s="234">
        <v>20354172</v>
      </c>
      <c r="E15" s="234">
        <v>20334072</v>
      </c>
      <c r="F15" s="235">
        <f t="shared" si="0"/>
        <v>99.90124874644863</v>
      </c>
    </row>
    <row r="16" spans="1:6" s="2" customFormat="1" x14ac:dyDescent="0.2">
      <c r="A16" s="247" t="s">
        <v>985</v>
      </c>
      <c r="B16" s="232" t="s">
        <v>3394</v>
      </c>
      <c r="C16" s="248">
        <v>5</v>
      </c>
      <c r="D16" s="234">
        <v>10112143</v>
      </c>
      <c r="E16" s="234">
        <v>10040647</v>
      </c>
      <c r="F16" s="235">
        <f t="shared" si="0"/>
        <v>99.292968859320922</v>
      </c>
    </row>
    <row r="17" spans="1:6" s="2" customFormat="1" x14ac:dyDescent="0.2">
      <c r="A17" s="247" t="s">
        <v>3395</v>
      </c>
      <c r="B17" s="232" t="s">
        <v>3396</v>
      </c>
      <c r="C17" s="248">
        <v>6</v>
      </c>
      <c r="D17" s="234">
        <v>2347073</v>
      </c>
      <c r="E17" s="234">
        <v>2426545</v>
      </c>
      <c r="F17" s="235">
        <f t="shared" si="0"/>
        <v>103.38600461084934</v>
      </c>
    </row>
    <row r="18" spans="1:6" s="2" customFormat="1" x14ac:dyDescent="0.2">
      <c r="A18" s="247" t="s">
        <v>3397</v>
      </c>
      <c r="B18" s="232" t="s">
        <v>1037</v>
      </c>
      <c r="C18" s="248">
        <v>7</v>
      </c>
      <c r="D18" s="249">
        <f>D19+D25+D35+D41+D47+D51</f>
        <v>525680899</v>
      </c>
      <c r="E18" s="249">
        <f>E19+E25+E35+E41+E47+E51</f>
        <v>588139366</v>
      </c>
      <c r="F18" s="250">
        <f t="shared" si="0"/>
        <v>111.88144121629955</v>
      </c>
    </row>
    <row r="19" spans="1:6" s="2" customFormat="1" x14ac:dyDescent="0.2">
      <c r="A19" s="251" t="s">
        <v>3398</v>
      </c>
      <c r="B19" s="232" t="s">
        <v>2675</v>
      </c>
      <c r="C19" s="248">
        <v>8</v>
      </c>
      <c r="D19" s="249">
        <f>SUM(D20:D23)-D24</f>
        <v>453341521</v>
      </c>
      <c r="E19" s="249">
        <f>SUM(E20:E23)-E24</f>
        <v>520556246</v>
      </c>
      <c r="F19" s="250">
        <f t="shared" si="0"/>
        <v>114.8265097915</v>
      </c>
    </row>
    <row r="20" spans="1:6" s="2" customFormat="1" x14ac:dyDescent="0.2">
      <c r="A20" s="247" t="s">
        <v>3399</v>
      </c>
      <c r="B20" s="232" t="s">
        <v>3418</v>
      </c>
      <c r="C20" s="248">
        <v>9</v>
      </c>
      <c r="D20" s="234">
        <v>2960045</v>
      </c>
      <c r="E20" s="234">
        <v>2882281</v>
      </c>
      <c r="F20" s="235">
        <f t="shared" si="0"/>
        <v>97.372877777195953</v>
      </c>
    </row>
    <row r="21" spans="1:6" s="2" customFormat="1" x14ac:dyDescent="0.2">
      <c r="A21" s="247" t="s">
        <v>3400</v>
      </c>
      <c r="B21" s="232" t="s">
        <v>3419</v>
      </c>
      <c r="C21" s="248">
        <v>10</v>
      </c>
      <c r="D21" s="234">
        <v>632600463</v>
      </c>
      <c r="E21" s="234">
        <v>700393290</v>
      </c>
      <c r="F21" s="235">
        <f t="shared" si="0"/>
        <v>110.71653135985771</v>
      </c>
    </row>
    <row r="22" spans="1:6" s="2" customFormat="1" x14ac:dyDescent="0.2">
      <c r="A22" s="247" t="s">
        <v>3401</v>
      </c>
      <c r="B22" s="232" t="s">
        <v>2536</v>
      </c>
      <c r="C22" s="248">
        <v>11</v>
      </c>
      <c r="D22" s="234">
        <v>7179265</v>
      </c>
      <c r="E22" s="234">
        <v>7179264</v>
      </c>
      <c r="F22" s="235">
        <f t="shared" si="0"/>
        <v>99.999986070997522</v>
      </c>
    </row>
    <row r="23" spans="1:6" s="2" customFormat="1" x14ac:dyDescent="0.2">
      <c r="A23" s="247" t="s">
        <v>3402</v>
      </c>
      <c r="B23" s="232" t="s">
        <v>3420</v>
      </c>
      <c r="C23" s="248">
        <v>12</v>
      </c>
      <c r="D23" s="234">
        <v>8673905</v>
      </c>
      <c r="E23" s="234">
        <v>8952373</v>
      </c>
      <c r="F23" s="235">
        <f t="shared" si="0"/>
        <v>103.21041099712298</v>
      </c>
    </row>
    <row r="24" spans="1:6" s="2" customFormat="1" x14ac:dyDescent="0.2">
      <c r="A24" s="247" t="s">
        <v>3403</v>
      </c>
      <c r="B24" s="232" t="s">
        <v>2357</v>
      </c>
      <c r="C24" s="248">
        <v>13</v>
      </c>
      <c r="D24" s="234">
        <v>198072157</v>
      </c>
      <c r="E24" s="234">
        <v>198850962</v>
      </c>
      <c r="F24" s="235">
        <f t="shared" si="0"/>
        <v>100.39319256769643</v>
      </c>
    </row>
    <row r="25" spans="1:6" s="2" customFormat="1" x14ac:dyDescent="0.2">
      <c r="A25" s="251" t="s">
        <v>2358</v>
      </c>
      <c r="B25" s="232" t="s">
        <v>179</v>
      </c>
      <c r="C25" s="248">
        <v>14</v>
      </c>
      <c r="D25" s="249">
        <f>SUM(D26:D33)-D34</f>
        <v>51149582</v>
      </c>
      <c r="E25" s="249">
        <f>SUM(E26:E33)-E34</f>
        <v>47739458</v>
      </c>
      <c r="F25" s="250">
        <f t="shared" si="0"/>
        <v>93.333036426377831</v>
      </c>
    </row>
    <row r="26" spans="1:6" s="2" customFormat="1" x14ac:dyDescent="0.2">
      <c r="A26" s="247" t="s">
        <v>2359</v>
      </c>
      <c r="B26" s="232" t="s">
        <v>1420</v>
      </c>
      <c r="C26" s="248">
        <v>15</v>
      </c>
      <c r="D26" s="234">
        <v>60206223</v>
      </c>
      <c r="E26" s="234">
        <v>61582061</v>
      </c>
      <c r="F26" s="235">
        <f t="shared" si="0"/>
        <v>102.28520895589148</v>
      </c>
    </row>
    <row r="27" spans="1:6" s="2" customFormat="1" x14ac:dyDescent="0.2">
      <c r="A27" s="247" t="s">
        <v>2360</v>
      </c>
      <c r="B27" s="232" t="s">
        <v>1443</v>
      </c>
      <c r="C27" s="248">
        <v>16</v>
      </c>
      <c r="D27" s="234">
        <v>2983863</v>
      </c>
      <c r="E27" s="234">
        <v>3558183</v>
      </c>
      <c r="F27" s="235">
        <f t="shared" si="0"/>
        <v>119.24753247719484</v>
      </c>
    </row>
    <row r="28" spans="1:6" s="2" customFormat="1" x14ac:dyDescent="0.2">
      <c r="A28" s="247" t="s">
        <v>2361</v>
      </c>
      <c r="B28" s="232" t="s">
        <v>1422</v>
      </c>
      <c r="C28" s="248">
        <v>17</v>
      </c>
      <c r="D28" s="234">
        <v>11183637</v>
      </c>
      <c r="E28" s="234">
        <v>11415527</v>
      </c>
      <c r="F28" s="235">
        <f t="shared" si="0"/>
        <v>102.07347573960064</v>
      </c>
    </row>
    <row r="29" spans="1:6" s="2" customFormat="1" x14ac:dyDescent="0.2">
      <c r="A29" s="247" t="s">
        <v>2362</v>
      </c>
      <c r="B29" s="232" t="s">
        <v>1423</v>
      </c>
      <c r="C29" s="248">
        <v>18</v>
      </c>
      <c r="D29" s="234">
        <v>139754797</v>
      </c>
      <c r="E29" s="234">
        <v>146411503</v>
      </c>
      <c r="F29" s="235">
        <f t="shared" si="0"/>
        <v>104.76313238822135</v>
      </c>
    </row>
    <row r="30" spans="1:6" s="2" customFormat="1" x14ac:dyDescent="0.2">
      <c r="A30" s="247" t="s">
        <v>3795</v>
      </c>
      <c r="B30" s="232" t="s">
        <v>4230</v>
      </c>
      <c r="C30" s="248">
        <v>19</v>
      </c>
      <c r="D30" s="234">
        <v>3869027</v>
      </c>
      <c r="E30" s="234">
        <v>3860173</v>
      </c>
      <c r="F30" s="235">
        <f t="shared" si="0"/>
        <v>99.771156934288655</v>
      </c>
    </row>
    <row r="31" spans="1:6" s="2" customFormat="1" x14ac:dyDescent="0.2">
      <c r="A31" s="231" t="s">
        <v>4231</v>
      </c>
      <c r="B31" s="232" t="s">
        <v>1425</v>
      </c>
      <c r="C31" s="248">
        <v>20</v>
      </c>
      <c r="D31" s="234">
        <v>2117080</v>
      </c>
      <c r="E31" s="234">
        <v>2418716</v>
      </c>
      <c r="F31" s="235">
        <f t="shared" si="0"/>
        <v>114.24773744969485</v>
      </c>
    </row>
    <row r="32" spans="1:6" s="2" customFormat="1" x14ac:dyDescent="0.2">
      <c r="A32" s="231" t="s">
        <v>4232</v>
      </c>
      <c r="B32" s="232" t="s">
        <v>1426</v>
      </c>
      <c r="C32" s="248">
        <v>21</v>
      </c>
      <c r="D32" s="234">
        <v>37700246</v>
      </c>
      <c r="E32" s="234">
        <v>39290455</v>
      </c>
      <c r="F32" s="235">
        <f t="shared" si="0"/>
        <v>104.21803348444993</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206665291</v>
      </c>
      <c r="E34" s="234">
        <v>220797160</v>
      </c>
      <c r="F34" s="235">
        <f t="shared" si="0"/>
        <v>106.83804664615889</v>
      </c>
    </row>
    <row r="35" spans="1:6" s="2" customFormat="1" x14ac:dyDescent="0.2">
      <c r="A35" s="252" t="s">
        <v>4235</v>
      </c>
      <c r="B35" s="232" t="s">
        <v>3859</v>
      </c>
      <c r="C35" s="248">
        <v>24</v>
      </c>
      <c r="D35" s="249">
        <f>SUM(D36:D39)-D40</f>
        <v>6632855</v>
      </c>
      <c r="E35" s="249">
        <f>SUM(E36:E39)-E40</f>
        <v>5498607</v>
      </c>
      <c r="F35" s="250">
        <f t="shared" si="0"/>
        <v>82.899550796753431</v>
      </c>
    </row>
    <row r="36" spans="1:6" s="2" customFormat="1" x14ac:dyDescent="0.2">
      <c r="A36" s="231" t="s">
        <v>3593</v>
      </c>
      <c r="B36" s="232" t="s">
        <v>1427</v>
      </c>
      <c r="C36" s="248">
        <v>25</v>
      </c>
      <c r="D36" s="234">
        <v>18649215</v>
      </c>
      <c r="E36" s="234">
        <v>19507936</v>
      </c>
      <c r="F36" s="235">
        <f t="shared" si="0"/>
        <v>104.60459595752423</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v>14000</v>
      </c>
      <c r="E38" s="234">
        <v>28788</v>
      </c>
      <c r="F38" s="235">
        <f t="shared" si="0"/>
        <v>205.62857142857146</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12030360</v>
      </c>
      <c r="E40" s="234">
        <v>14038117</v>
      </c>
      <c r="F40" s="235">
        <f t="shared" si="0"/>
        <v>116.68908494841386</v>
      </c>
    </row>
    <row r="41" spans="1:6" s="2" customFormat="1" x14ac:dyDescent="0.2">
      <c r="A41" s="251" t="s">
        <v>3600</v>
      </c>
      <c r="B41" s="232" t="s">
        <v>3860</v>
      </c>
      <c r="C41" s="248">
        <v>30</v>
      </c>
      <c r="D41" s="249">
        <f>SUM(D42:D45)-D46</f>
        <v>5268975</v>
      </c>
      <c r="E41" s="249">
        <f>SUM(E42:E45)-E46</f>
        <v>5093276</v>
      </c>
      <c r="F41" s="250">
        <f t="shared" si="0"/>
        <v>96.665404561608284</v>
      </c>
    </row>
    <row r="42" spans="1:6" s="2" customFormat="1" x14ac:dyDescent="0.2">
      <c r="A42" s="247" t="s">
        <v>2532</v>
      </c>
      <c r="B42" s="232" t="s">
        <v>2540</v>
      </c>
      <c r="C42" s="248">
        <v>31</v>
      </c>
      <c r="D42" s="234">
        <v>7867708</v>
      </c>
      <c r="E42" s="234">
        <v>8633018</v>
      </c>
      <c r="F42" s="235">
        <f t="shared" si="0"/>
        <v>109.72722932777882</v>
      </c>
    </row>
    <row r="43" spans="1:6" s="2" customFormat="1" x14ac:dyDescent="0.2">
      <c r="A43" s="247" t="s">
        <v>2533</v>
      </c>
      <c r="B43" s="232" t="s">
        <v>2538</v>
      </c>
      <c r="C43" s="248">
        <v>32</v>
      </c>
      <c r="D43" s="234">
        <v>669727</v>
      </c>
      <c r="E43" s="234">
        <v>667000</v>
      </c>
      <c r="F43" s="235">
        <f t="shared" si="0"/>
        <v>99.592819163629372</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v>3268460</v>
      </c>
      <c r="E46" s="234">
        <v>4206742</v>
      </c>
      <c r="F46" s="235">
        <f t="shared" si="0"/>
        <v>128.70715872306835</v>
      </c>
    </row>
    <row r="47" spans="1:6" s="2" customFormat="1" x14ac:dyDescent="0.2">
      <c r="A47" s="251" t="s">
        <v>315</v>
      </c>
      <c r="B47" s="232" t="s">
        <v>2959</v>
      </c>
      <c r="C47" s="248">
        <v>36</v>
      </c>
      <c r="D47" s="249">
        <f>SUM(D48:D49)-D50</f>
        <v>163170</v>
      </c>
      <c r="E47" s="249">
        <f>SUM(E48:E49)-E50</f>
        <v>121178</v>
      </c>
      <c r="F47" s="250">
        <f t="shared" si="0"/>
        <v>74.264877122019982</v>
      </c>
    </row>
    <row r="48" spans="1:6" s="2" customFormat="1" x14ac:dyDescent="0.2">
      <c r="A48" s="247" t="s">
        <v>2677</v>
      </c>
      <c r="B48" s="232" t="s">
        <v>2252</v>
      </c>
      <c r="C48" s="248">
        <v>37</v>
      </c>
      <c r="D48" s="234">
        <v>166823</v>
      </c>
      <c r="E48" s="234">
        <v>156394</v>
      </c>
      <c r="F48" s="235">
        <f t="shared" si="0"/>
        <v>93.748463940823513</v>
      </c>
    </row>
    <row r="49" spans="1:6" s="2" customFormat="1" x14ac:dyDescent="0.2">
      <c r="A49" s="247" t="s">
        <v>2678</v>
      </c>
      <c r="B49" s="232" t="s">
        <v>606</v>
      </c>
      <c r="C49" s="248">
        <v>38</v>
      </c>
      <c r="D49" s="234">
        <v>139070</v>
      </c>
      <c r="E49" s="234">
        <v>115450</v>
      </c>
      <c r="F49" s="235">
        <f t="shared" si="0"/>
        <v>83.015747465305239</v>
      </c>
    </row>
    <row r="50" spans="1:6" s="2" customFormat="1" x14ac:dyDescent="0.2">
      <c r="A50" s="247" t="s">
        <v>2679</v>
      </c>
      <c r="B50" s="232" t="s">
        <v>4250</v>
      </c>
      <c r="C50" s="248">
        <v>39</v>
      </c>
      <c r="D50" s="234">
        <v>142723</v>
      </c>
      <c r="E50" s="234">
        <v>150666</v>
      </c>
      <c r="F50" s="235">
        <f t="shared" si="0"/>
        <v>105.56532584096468</v>
      </c>
    </row>
    <row r="51" spans="1:6" s="2" customFormat="1" x14ac:dyDescent="0.2">
      <c r="A51" s="251" t="s">
        <v>4251</v>
      </c>
      <c r="B51" s="232" t="s">
        <v>2960</v>
      </c>
      <c r="C51" s="248">
        <v>40</v>
      </c>
      <c r="D51" s="249">
        <f>SUM(D52:D55)-D56</f>
        <v>9124796</v>
      </c>
      <c r="E51" s="249">
        <f>SUM(E52:E55)-E56</f>
        <v>9130601</v>
      </c>
      <c r="F51" s="250">
        <f t="shared" si="0"/>
        <v>100.06361786060751</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5667035</v>
      </c>
      <c r="E53" s="234">
        <v>5651984</v>
      </c>
      <c r="F53" s="235">
        <f t="shared" si="0"/>
        <v>99.734411380907289</v>
      </c>
    </row>
    <row r="54" spans="1:6" s="2" customFormat="1" x14ac:dyDescent="0.2">
      <c r="A54" s="247" t="s">
        <v>259</v>
      </c>
      <c r="B54" s="232" t="s">
        <v>4106</v>
      </c>
      <c r="C54" s="248">
        <v>43</v>
      </c>
      <c r="D54" s="234">
        <v>1356</v>
      </c>
      <c r="E54" s="234">
        <v>1356</v>
      </c>
      <c r="F54" s="235">
        <f t="shared" si="0"/>
        <v>100</v>
      </c>
    </row>
    <row r="55" spans="1:6" s="2" customFormat="1" x14ac:dyDescent="0.2">
      <c r="A55" s="247" t="s">
        <v>260</v>
      </c>
      <c r="B55" s="232" t="s">
        <v>4107</v>
      </c>
      <c r="C55" s="248">
        <v>44</v>
      </c>
      <c r="D55" s="234">
        <v>4230120</v>
      </c>
      <c r="E55" s="234">
        <v>4230120</v>
      </c>
      <c r="F55" s="235">
        <f t="shared" si="0"/>
        <v>100</v>
      </c>
    </row>
    <row r="56" spans="1:6" s="2" customFormat="1" x14ac:dyDescent="0.2">
      <c r="A56" s="247" t="s">
        <v>261</v>
      </c>
      <c r="B56" s="232" t="s">
        <v>262</v>
      </c>
      <c r="C56" s="248">
        <v>45</v>
      </c>
      <c r="D56" s="234">
        <v>773715</v>
      </c>
      <c r="E56" s="234">
        <v>752859</v>
      </c>
      <c r="F56" s="235">
        <f t="shared" si="0"/>
        <v>97.304433803144562</v>
      </c>
    </row>
    <row r="57" spans="1:6" s="2" customFormat="1" x14ac:dyDescent="0.2">
      <c r="A57" s="247" t="s">
        <v>263</v>
      </c>
      <c r="B57" s="232" t="s">
        <v>748</v>
      </c>
      <c r="C57" s="248">
        <v>46</v>
      </c>
      <c r="D57" s="234">
        <v>340300</v>
      </c>
      <c r="E57" s="234">
        <v>340300</v>
      </c>
      <c r="F57" s="235">
        <f t="shared" si="0"/>
        <v>100</v>
      </c>
    </row>
    <row r="58" spans="1:6" s="2" customFormat="1" x14ac:dyDescent="0.2">
      <c r="A58" s="231" t="s">
        <v>749</v>
      </c>
      <c r="B58" s="232" t="s">
        <v>4060</v>
      </c>
      <c r="C58" s="233">
        <v>47</v>
      </c>
      <c r="D58" s="249">
        <f>SUM(D59:D60)-D61</f>
        <v>72237</v>
      </c>
      <c r="E58" s="249">
        <f>SUM(E59:E60)-E61</f>
        <v>34611</v>
      </c>
      <c r="F58" s="250">
        <f t="shared" si="0"/>
        <v>47.913119315586194</v>
      </c>
    </row>
    <row r="59" spans="1:6" s="2" customFormat="1" x14ac:dyDescent="0.2">
      <c r="A59" s="231" t="s">
        <v>1402</v>
      </c>
      <c r="B59" s="232" t="s">
        <v>4061</v>
      </c>
      <c r="C59" s="233">
        <v>48</v>
      </c>
      <c r="D59" s="234">
        <v>69237</v>
      </c>
      <c r="E59" s="234">
        <v>34611</v>
      </c>
      <c r="F59" s="235">
        <f t="shared" si="0"/>
        <v>49.989167641578923</v>
      </c>
    </row>
    <row r="60" spans="1:6" s="2" customFormat="1" x14ac:dyDescent="0.2">
      <c r="A60" s="231" t="s">
        <v>1403</v>
      </c>
      <c r="B60" s="232" t="s">
        <v>4062</v>
      </c>
      <c r="C60" s="233">
        <v>49</v>
      </c>
      <c r="D60" s="234">
        <v>17240063</v>
      </c>
      <c r="E60" s="234">
        <v>17594820</v>
      </c>
      <c r="F60" s="235">
        <f t="shared" si="0"/>
        <v>102.05774770080596</v>
      </c>
    </row>
    <row r="61" spans="1:6" s="2" customFormat="1" x14ac:dyDescent="0.2">
      <c r="A61" s="247" t="s">
        <v>1404</v>
      </c>
      <c r="B61" s="232" t="s">
        <v>1058</v>
      </c>
      <c r="C61" s="248">
        <v>50</v>
      </c>
      <c r="D61" s="234">
        <v>17237063</v>
      </c>
      <c r="E61" s="234">
        <v>17594820</v>
      </c>
      <c r="F61" s="235">
        <f t="shared" si="0"/>
        <v>102.07551019567545</v>
      </c>
    </row>
    <row r="62" spans="1:6" s="2" customFormat="1" x14ac:dyDescent="0.2">
      <c r="A62" s="247" t="s">
        <v>1059</v>
      </c>
      <c r="B62" s="232" t="s">
        <v>589</v>
      </c>
      <c r="C62" s="248">
        <v>51</v>
      </c>
      <c r="D62" s="249">
        <f>SUM(D63:D68)</f>
        <v>12567884</v>
      </c>
      <c r="E62" s="249">
        <f>SUM(E63:E68)</f>
        <v>17208773</v>
      </c>
      <c r="F62" s="250">
        <f t="shared" si="0"/>
        <v>136.9265741154199</v>
      </c>
    </row>
    <row r="63" spans="1:6" s="2" customFormat="1" x14ac:dyDescent="0.2">
      <c r="A63" s="247" t="s">
        <v>1060</v>
      </c>
      <c r="B63" s="232" t="s">
        <v>1061</v>
      </c>
      <c r="C63" s="248">
        <v>52</v>
      </c>
      <c r="D63" s="234">
        <v>12526034</v>
      </c>
      <c r="E63" s="234">
        <v>16894773</v>
      </c>
      <c r="F63" s="235">
        <f t="shared" si="0"/>
        <v>134.87727240721205</v>
      </c>
    </row>
    <row r="64" spans="1:6" s="2" customFormat="1" x14ac:dyDescent="0.2">
      <c r="A64" s="247" t="s">
        <v>1062</v>
      </c>
      <c r="B64" s="232" t="s">
        <v>2452</v>
      </c>
      <c r="C64" s="248">
        <v>53</v>
      </c>
      <c r="D64" s="234">
        <v>0</v>
      </c>
      <c r="E64" s="234">
        <v>238500</v>
      </c>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v>41850</v>
      </c>
      <c r="E66" s="234">
        <v>75500</v>
      </c>
      <c r="F66" s="235">
        <f t="shared" si="0"/>
        <v>180.40621266427718</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6858685</v>
      </c>
      <c r="E69" s="249">
        <f>SUM(E70:E73)</f>
        <v>7715099</v>
      </c>
      <c r="F69" s="250">
        <f t="shared" si="0"/>
        <v>112.48656265741903</v>
      </c>
    </row>
    <row r="70" spans="1:6" s="2" customFormat="1" x14ac:dyDescent="0.2">
      <c r="A70" s="231" t="s">
        <v>2119</v>
      </c>
      <c r="B70" s="232" t="s">
        <v>2120</v>
      </c>
      <c r="C70" s="248">
        <v>59</v>
      </c>
      <c r="D70" s="234">
        <v>6856687</v>
      </c>
      <c r="E70" s="234">
        <v>7704066</v>
      </c>
      <c r="F70" s="235">
        <f t="shared" si="0"/>
        <v>112.35843199492699</v>
      </c>
    </row>
    <row r="71" spans="1:6" s="2" customFormat="1" x14ac:dyDescent="0.2">
      <c r="A71" s="231" t="s">
        <v>2121</v>
      </c>
      <c r="B71" s="232" t="s">
        <v>2122</v>
      </c>
      <c r="C71" s="248">
        <v>60</v>
      </c>
      <c r="D71" s="234">
        <v>1998</v>
      </c>
      <c r="E71" s="234">
        <v>11033</v>
      </c>
      <c r="F71" s="235">
        <f t="shared" si="0"/>
        <v>552.20220220220222</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82951301</v>
      </c>
      <c r="E74" s="249">
        <f>E75+E84+E93+E124+E140+E152+E170+E176</f>
        <v>106225948</v>
      </c>
      <c r="F74" s="250">
        <f t="shared" si="0"/>
        <v>128.05820610336178</v>
      </c>
    </row>
    <row r="75" spans="1:6" s="2" customFormat="1" x14ac:dyDescent="0.2">
      <c r="A75" s="231" t="s">
        <v>2697</v>
      </c>
      <c r="B75" s="232" t="s">
        <v>975</v>
      </c>
      <c r="C75" s="248">
        <v>64</v>
      </c>
      <c r="D75" s="249">
        <f>+D76+D81+D82+D83</f>
        <v>56315185</v>
      </c>
      <c r="E75" s="249">
        <f>+E76+E81+E82+E83</f>
        <v>73487923</v>
      </c>
      <c r="F75" s="250">
        <f t="shared" si="0"/>
        <v>130.49397422737755</v>
      </c>
    </row>
    <row r="76" spans="1:6" s="2" customFormat="1" x14ac:dyDescent="0.2">
      <c r="A76" s="231" t="s">
        <v>2126</v>
      </c>
      <c r="B76" s="253" t="s">
        <v>1796</v>
      </c>
      <c r="C76" s="248">
        <v>65</v>
      </c>
      <c r="D76" s="249">
        <f>SUM(D77:D80)</f>
        <v>56315185</v>
      </c>
      <c r="E76" s="249">
        <f>SUM(E77:E80)</f>
        <v>73487923</v>
      </c>
      <c r="F76" s="250">
        <f t="shared" ref="F76:F140" si="1">IF(D76&gt;0,IF(E76/D76&gt;=100,"&gt;&gt;100",E76/D76*100),"-")</f>
        <v>130.49397422737755</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56311538</v>
      </c>
      <c r="E78" s="234">
        <v>73486141</v>
      </c>
      <c r="F78" s="235">
        <f t="shared" si="1"/>
        <v>130.49926109281546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v>3647</v>
      </c>
      <c r="E80" s="234">
        <v>1782</v>
      </c>
      <c r="F80" s="235">
        <f t="shared" si="1"/>
        <v>48.862078420619689</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3169545</v>
      </c>
      <c r="E84" s="249">
        <f>E85+SUM(E88:E90)-E91+E92</f>
        <v>10977197</v>
      </c>
      <c r="F84" s="250">
        <f t="shared" si="1"/>
        <v>346.33352736749276</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v>16193</v>
      </c>
      <c r="E89" s="234">
        <v>9003</v>
      </c>
      <c r="F89" s="235">
        <f t="shared" si="1"/>
        <v>55.598097943555857</v>
      </c>
    </row>
    <row r="90" spans="1:6" s="2" customFormat="1" x14ac:dyDescent="0.2">
      <c r="A90" s="231" t="s">
        <v>821</v>
      </c>
      <c r="B90" s="253" t="s">
        <v>822</v>
      </c>
      <c r="C90" s="248">
        <v>79</v>
      </c>
      <c r="D90" s="234">
        <v>107181</v>
      </c>
      <c r="E90" s="234">
        <v>166519</v>
      </c>
      <c r="F90" s="235">
        <f t="shared" si="1"/>
        <v>155.36242431027887</v>
      </c>
    </row>
    <row r="91" spans="1:6" s="2" customFormat="1" x14ac:dyDescent="0.2">
      <c r="A91" s="231" t="s">
        <v>325</v>
      </c>
      <c r="B91" s="253" t="s">
        <v>326</v>
      </c>
      <c r="C91" s="248">
        <v>80</v>
      </c>
      <c r="D91" s="234">
        <v>256</v>
      </c>
      <c r="E91" s="234">
        <v>256</v>
      </c>
      <c r="F91" s="235">
        <f>IF(D91&gt;0,IF(E91/D91&gt;=100,"&gt;&gt;100",E91/D91*100),"-")</f>
        <v>100</v>
      </c>
    </row>
    <row r="92" spans="1:6" s="2" customFormat="1" x14ac:dyDescent="0.2">
      <c r="A92" s="231" t="s">
        <v>823</v>
      </c>
      <c r="B92" s="253" t="s">
        <v>824</v>
      </c>
      <c r="C92" s="248">
        <v>81</v>
      </c>
      <c r="D92" s="234">
        <v>3046427</v>
      </c>
      <c r="E92" s="234">
        <v>10801931</v>
      </c>
      <c r="F92" s="235">
        <f t="shared" si="1"/>
        <v>354.57705042661456</v>
      </c>
    </row>
    <row r="93" spans="1:6" s="2" customFormat="1" x14ac:dyDescent="0.2">
      <c r="A93" s="231" t="s">
        <v>825</v>
      </c>
      <c r="B93" s="232" t="s">
        <v>592</v>
      </c>
      <c r="C93" s="248">
        <v>82</v>
      </c>
      <c r="D93" s="249">
        <f>D94+D112-D123</f>
        <v>248602</v>
      </c>
      <c r="E93" s="249">
        <f>E94+E112-E123</f>
        <v>223873</v>
      </c>
      <c r="F93" s="250">
        <f t="shared" si="1"/>
        <v>90.052775118462449</v>
      </c>
    </row>
    <row r="94" spans="1:6" s="2" customFormat="1" x14ac:dyDescent="0.2">
      <c r="A94" s="231"/>
      <c r="B94" s="232" t="s">
        <v>593</v>
      </c>
      <c r="C94" s="248">
        <v>83</v>
      </c>
      <c r="D94" s="249">
        <f>SUM(D95:D111)</f>
        <v>248602</v>
      </c>
      <c r="E94" s="249">
        <f>SUM(E95:E111)</f>
        <v>223873</v>
      </c>
      <c r="F94" s="250">
        <f t="shared" si="1"/>
        <v>90.052775118462449</v>
      </c>
    </row>
    <row r="95" spans="1:6" s="2" customFormat="1" x14ac:dyDescent="0.2">
      <c r="A95" s="231" t="s">
        <v>826</v>
      </c>
      <c r="B95" s="253" t="s">
        <v>1365</v>
      </c>
      <c r="C95" s="248">
        <v>84</v>
      </c>
      <c r="D95" s="234">
        <v>161225</v>
      </c>
      <c r="E95" s="234">
        <v>136496</v>
      </c>
      <c r="F95" s="235">
        <f t="shared" si="1"/>
        <v>84.661808032253063</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v>87377</v>
      </c>
      <c r="E104" s="234">
        <v>87377</v>
      </c>
      <c r="F104" s="235">
        <f t="shared" si="1"/>
        <v>100</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4200181</v>
      </c>
      <c r="E140" s="249">
        <f>E141+E148-E151</f>
        <v>4279601</v>
      </c>
      <c r="F140" s="250">
        <f t="shared" si="1"/>
        <v>101.89087089342101</v>
      </c>
    </row>
    <row r="141" spans="1:6" s="2" customFormat="1" x14ac:dyDescent="0.2">
      <c r="A141" s="231"/>
      <c r="B141" s="232" t="s">
        <v>599</v>
      </c>
      <c r="C141" s="248">
        <v>130</v>
      </c>
      <c r="D141" s="249">
        <f>SUM(D142:D147)</f>
        <v>4200181</v>
      </c>
      <c r="E141" s="249">
        <f>SUM(E142:E147)</f>
        <v>4279601</v>
      </c>
      <c r="F141" s="250">
        <f t="shared" ref="F141:F211" si="2">IF(D141&gt;0,IF(E141/D141&gt;=100,"&gt;&gt;100",E141/D141*100),"-")</f>
        <v>101.89087089342101</v>
      </c>
    </row>
    <row r="142" spans="1:6" s="2" customFormat="1" x14ac:dyDescent="0.2">
      <c r="A142" s="231" t="s">
        <v>427</v>
      </c>
      <c r="B142" s="232" t="s">
        <v>2722</v>
      </c>
      <c r="C142" s="248">
        <v>131</v>
      </c>
      <c r="D142" s="234">
        <v>1333324</v>
      </c>
      <c r="E142" s="234">
        <v>1412744</v>
      </c>
      <c r="F142" s="235">
        <f t="shared" si="2"/>
        <v>105.95654169579187</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v>2797200</v>
      </c>
      <c r="E145" s="234">
        <v>2797200</v>
      </c>
      <c r="F145" s="235">
        <f t="shared" si="2"/>
        <v>100</v>
      </c>
    </row>
    <row r="146" spans="1:6" s="2" customFormat="1" x14ac:dyDescent="0.2">
      <c r="A146" s="231" t="s">
        <v>1518</v>
      </c>
      <c r="B146" s="254" t="s">
        <v>130</v>
      </c>
      <c r="C146" s="248">
        <v>135</v>
      </c>
      <c r="D146" s="234">
        <v>68600</v>
      </c>
      <c r="E146" s="234">
        <v>68600</v>
      </c>
      <c r="F146" s="235">
        <f t="shared" si="2"/>
        <v>100</v>
      </c>
    </row>
    <row r="147" spans="1:6" s="2" customFormat="1" x14ac:dyDescent="0.2">
      <c r="A147" s="231" t="s">
        <v>1519</v>
      </c>
      <c r="B147" s="253" t="s">
        <v>346</v>
      </c>
      <c r="C147" s="248">
        <v>136</v>
      </c>
      <c r="D147" s="234">
        <v>1057</v>
      </c>
      <c r="E147" s="234">
        <v>1057</v>
      </c>
      <c r="F147" s="235">
        <f t="shared" si="2"/>
        <v>100</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18067163</v>
      </c>
      <c r="E152" s="249">
        <f>SUM(E153:E155)+SUM(E164:E168)-E169</f>
        <v>16699407</v>
      </c>
      <c r="F152" s="250">
        <f t="shared" si="2"/>
        <v>92.429602810358219</v>
      </c>
    </row>
    <row r="153" spans="1:6" s="2" customFormat="1" x14ac:dyDescent="0.2">
      <c r="A153" s="231" t="s">
        <v>2939</v>
      </c>
      <c r="B153" s="232" t="s">
        <v>2940</v>
      </c>
      <c r="C153" s="248">
        <v>142</v>
      </c>
      <c r="D153" s="234">
        <v>155335</v>
      </c>
      <c r="E153" s="234">
        <v>85662</v>
      </c>
      <c r="F153" s="235">
        <f t="shared" si="2"/>
        <v>55.146618598512887</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408678</v>
      </c>
      <c r="E155" s="249">
        <f>SUM(E156:E163)</f>
        <v>185753</v>
      </c>
      <c r="F155" s="250">
        <f t="shared" si="2"/>
        <v>45.45216527437249</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v>78795</v>
      </c>
      <c r="E158" s="234">
        <v>180150</v>
      </c>
      <c r="F158" s="235">
        <f t="shared" si="2"/>
        <v>228.63125832857415</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v>1178</v>
      </c>
      <c r="E160" s="234">
        <v>1178</v>
      </c>
      <c r="F160" s="235">
        <f t="shared" si="2"/>
        <v>100</v>
      </c>
    </row>
    <row r="161" spans="1:6" s="2" customFormat="1" x14ac:dyDescent="0.2">
      <c r="A161" s="231" t="s">
        <v>1604</v>
      </c>
      <c r="B161" s="253" t="s">
        <v>2499</v>
      </c>
      <c r="C161" s="248">
        <v>150</v>
      </c>
      <c r="D161" s="234">
        <v>4409</v>
      </c>
      <c r="E161" s="234">
        <v>4409</v>
      </c>
      <c r="F161" s="235">
        <f t="shared" si="2"/>
        <v>100</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v>324296</v>
      </c>
      <c r="E163" s="234">
        <v>16</v>
      </c>
      <c r="F163" s="235">
        <f t="shared" si="2"/>
        <v>4.9337642154081455E-3</v>
      </c>
    </row>
    <row r="164" spans="1:6" s="2" customFormat="1" x14ac:dyDescent="0.2">
      <c r="A164" s="231" t="s">
        <v>3254</v>
      </c>
      <c r="B164" s="253" t="s">
        <v>343</v>
      </c>
      <c r="C164" s="248">
        <v>153</v>
      </c>
      <c r="D164" s="234">
        <v>255839</v>
      </c>
      <c r="E164" s="234">
        <v>264166</v>
      </c>
      <c r="F164" s="235">
        <f t="shared" si="2"/>
        <v>103.25478132731914</v>
      </c>
    </row>
    <row r="165" spans="1:6" s="2" customFormat="1" x14ac:dyDescent="0.2">
      <c r="A165" s="231" t="s">
        <v>4216</v>
      </c>
      <c r="B165" s="254" t="s">
        <v>3778</v>
      </c>
      <c r="C165" s="248">
        <v>154</v>
      </c>
      <c r="D165" s="234">
        <v>1955343</v>
      </c>
      <c r="E165" s="234">
        <v>2447372</v>
      </c>
      <c r="F165" s="235">
        <f t="shared" si="2"/>
        <v>125.16330894375054</v>
      </c>
    </row>
    <row r="166" spans="1:6" s="2" customFormat="1" ht="24" x14ac:dyDescent="0.2">
      <c r="A166" s="231" t="s">
        <v>4217</v>
      </c>
      <c r="B166" s="232" t="s">
        <v>4066</v>
      </c>
      <c r="C166" s="233">
        <v>155</v>
      </c>
      <c r="D166" s="234">
        <v>3887888</v>
      </c>
      <c r="E166" s="234">
        <v>3016372</v>
      </c>
      <c r="F166" s="235">
        <f t="shared" si="2"/>
        <v>77.583819286975341</v>
      </c>
    </row>
    <row r="167" spans="1:6" s="2" customFormat="1" ht="24" x14ac:dyDescent="0.2">
      <c r="A167" s="231" t="s">
        <v>2639</v>
      </c>
      <c r="B167" s="232" t="s">
        <v>2955</v>
      </c>
      <c r="C167" s="233">
        <v>156</v>
      </c>
      <c r="D167" s="234">
        <v>12747029</v>
      </c>
      <c r="E167" s="234">
        <f>50232144-38361472</f>
        <v>11870672</v>
      </c>
      <c r="F167" s="235">
        <f t="shared" si="2"/>
        <v>93.125009757175576</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v>1342949</v>
      </c>
      <c r="E169" s="234">
        <v>1170590</v>
      </c>
      <c r="F169" s="235">
        <f t="shared" si="2"/>
        <v>87.165633244449353</v>
      </c>
    </row>
    <row r="170" spans="1:6" s="2" customFormat="1" x14ac:dyDescent="0.2">
      <c r="A170" s="231" t="s">
        <v>4220</v>
      </c>
      <c r="B170" s="232" t="s">
        <v>2956</v>
      </c>
      <c r="C170" s="233">
        <v>159</v>
      </c>
      <c r="D170" s="249">
        <f>SUM(D171:D174)-D175</f>
        <v>604744</v>
      </c>
      <c r="E170" s="249">
        <f>SUM(E171:E174)-E175</f>
        <v>530557</v>
      </c>
      <c r="F170" s="235">
        <f t="shared" si="2"/>
        <v>87.732495072295052</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604744</v>
      </c>
      <c r="E172" s="234">
        <v>530557</v>
      </c>
      <c r="F172" s="235">
        <f t="shared" si="2"/>
        <v>87.732495072295052</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345881</v>
      </c>
      <c r="E176" s="249">
        <f>SUM(E177:E179)</f>
        <v>27390</v>
      </c>
      <c r="F176" s="250">
        <f t="shared" si="2"/>
        <v>7.918908526342876</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v>27390</v>
      </c>
      <c r="E178" s="234">
        <v>27390</v>
      </c>
      <c r="F178" s="235">
        <f t="shared" si="2"/>
        <v>100</v>
      </c>
    </row>
    <row r="179" spans="1:6" s="2" customFormat="1" x14ac:dyDescent="0.2">
      <c r="A179" s="231" t="s">
        <v>1815</v>
      </c>
      <c r="B179" s="232" t="s">
        <v>1816</v>
      </c>
      <c r="C179" s="248">
        <v>168</v>
      </c>
      <c r="D179" s="234">
        <v>318491</v>
      </c>
      <c r="E179" s="234">
        <v>0</v>
      </c>
      <c r="F179" s="235">
        <f t="shared" si="2"/>
        <v>0</v>
      </c>
    </row>
    <row r="180" spans="1:6" s="2" customFormat="1" x14ac:dyDescent="0.2">
      <c r="A180" s="231"/>
      <c r="B180" s="232" t="s">
        <v>4303</v>
      </c>
      <c r="C180" s="233">
        <v>169</v>
      </c>
      <c r="D180" s="249">
        <f>D181+D242</f>
        <v>656590547</v>
      </c>
      <c r="E180" s="249">
        <f>E181+E242</f>
        <v>747612271</v>
      </c>
      <c r="F180" s="250">
        <f t="shared" si="2"/>
        <v>113.86278319355701</v>
      </c>
    </row>
    <row r="181" spans="1:6" s="2" customFormat="1" x14ac:dyDescent="0.2">
      <c r="A181" s="231" t="s">
        <v>4225</v>
      </c>
      <c r="B181" s="232" t="s">
        <v>4304</v>
      </c>
      <c r="C181" s="233">
        <v>170</v>
      </c>
      <c r="D181" s="249">
        <f>D182+D194+D195+D211+D239</f>
        <v>151477883</v>
      </c>
      <c r="E181" s="249">
        <f>E182+E194+E195+E211+E239</f>
        <v>184985961</v>
      </c>
      <c r="F181" s="250">
        <f t="shared" si="2"/>
        <v>122.120772575096</v>
      </c>
    </row>
    <row r="182" spans="1:6" s="2" customFormat="1" x14ac:dyDescent="0.2">
      <c r="A182" s="231" t="s">
        <v>80</v>
      </c>
      <c r="B182" s="232" t="s">
        <v>4305</v>
      </c>
      <c r="C182" s="233">
        <v>171</v>
      </c>
      <c r="D182" s="249">
        <f>SUM(D183:D185)+SUM(D189:D193)</f>
        <v>113160582</v>
      </c>
      <c r="E182" s="249">
        <f>SUM(E183:E185)+SUM(E189:E193)</f>
        <v>125889740</v>
      </c>
      <c r="F182" s="250">
        <f t="shared" si="2"/>
        <v>111.24875621442104</v>
      </c>
    </row>
    <row r="183" spans="1:6" s="2" customFormat="1" x14ac:dyDescent="0.2">
      <c r="A183" s="231" t="s">
        <v>81</v>
      </c>
      <c r="B183" s="232" t="s">
        <v>82</v>
      </c>
      <c r="C183" s="248">
        <v>172</v>
      </c>
      <c r="D183" s="234">
        <v>15302202</v>
      </c>
      <c r="E183" s="234">
        <v>16403532</v>
      </c>
      <c r="F183" s="235">
        <f t="shared" si="2"/>
        <v>107.19719946188138</v>
      </c>
    </row>
    <row r="184" spans="1:6" s="2" customFormat="1" x14ac:dyDescent="0.2">
      <c r="A184" s="231" t="s">
        <v>83</v>
      </c>
      <c r="B184" s="232" t="s">
        <v>84</v>
      </c>
      <c r="C184" s="248">
        <v>173</v>
      </c>
      <c r="D184" s="234">
        <v>50230168</v>
      </c>
      <c r="E184" s="234">
        <v>43152330</v>
      </c>
      <c r="F184" s="235">
        <f t="shared" si="2"/>
        <v>85.909189075377967</v>
      </c>
    </row>
    <row r="185" spans="1:6" s="2" customFormat="1" x14ac:dyDescent="0.2">
      <c r="A185" s="231" t="s">
        <v>85</v>
      </c>
      <c r="B185" s="232" t="s">
        <v>4306</v>
      </c>
      <c r="C185" s="233">
        <v>174</v>
      </c>
      <c r="D185" s="249">
        <f>SUM(D186:D188)</f>
        <v>2243039</v>
      </c>
      <c r="E185" s="249">
        <f>SUM(E186:E188)</f>
        <v>2211559</v>
      </c>
      <c r="F185" s="250">
        <f t="shared" si="2"/>
        <v>98.596546916928332</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v>119585</v>
      </c>
      <c r="E187" s="234">
        <v>22019</v>
      </c>
      <c r="F187" s="235">
        <f t="shared" si="2"/>
        <v>18.412844420286824</v>
      </c>
    </row>
    <row r="188" spans="1:6" s="2" customFormat="1" x14ac:dyDescent="0.2">
      <c r="A188" s="231" t="s">
        <v>276</v>
      </c>
      <c r="B188" s="232" t="s">
        <v>277</v>
      </c>
      <c r="C188" s="248">
        <v>177</v>
      </c>
      <c r="D188" s="234">
        <v>2123454</v>
      </c>
      <c r="E188" s="234">
        <v>2189540</v>
      </c>
      <c r="F188" s="235">
        <f t="shared" si="2"/>
        <v>103.11219362416139</v>
      </c>
    </row>
    <row r="189" spans="1:6" s="2" customFormat="1" x14ac:dyDescent="0.2">
      <c r="A189" s="231" t="s">
        <v>87</v>
      </c>
      <c r="B189" s="253" t="s">
        <v>88</v>
      </c>
      <c r="C189" s="248">
        <v>178</v>
      </c>
      <c r="D189" s="234">
        <v>168212</v>
      </c>
      <c r="E189" s="234">
        <v>149341</v>
      </c>
      <c r="F189" s="235">
        <f t="shared" si="2"/>
        <v>88.781418685943919</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202895</v>
      </c>
      <c r="E191" s="234">
        <v>202552</v>
      </c>
      <c r="F191" s="235">
        <f t="shared" si="2"/>
        <v>99.830947041573225</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45014066</v>
      </c>
      <c r="E193" s="234">
        <f>102131898-38361472</f>
        <v>63770426</v>
      </c>
      <c r="F193" s="235">
        <f t="shared" si="2"/>
        <v>141.66777557930448</v>
      </c>
    </row>
    <row r="194" spans="1:6" s="2" customFormat="1" x14ac:dyDescent="0.2">
      <c r="A194" s="231" t="s">
        <v>2330</v>
      </c>
      <c r="B194" s="232" t="s">
        <v>4109</v>
      </c>
      <c r="C194" s="248">
        <v>183</v>
      </c>
      <c r="D194" s="234">
        <v>4793508</v>
      </c>
      <c r="E194" s="234">
        <v>9404539</v>
      </c>
      <c r="F194" s="235">
        <f t="shared" si="2"/>
        <v>196.19324720017158</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33171247</v>
      </c>
      <c r="E211" s="249">
        <f>E212+E229</f>
        <v>49639215</v>
      </c>
      <c r="F211" s="250">
        <f t="shared" si="2"/>
        <v>149.64530878203041</v>
      </c>
    </row>
    <row r="212" spans="1:6" s="2" customFormat="1" x14ac:dyDescent="0.2">
      <c r="A212" s="231"/>
      <c r="B212" s="232" t="s">
        <v>4311</v>
      </c>
      <c r="C212" s="233">
        <v>201</v>
      </c>
      <c r="D212" s="249">
        <f>SUM(D213:D228)</f>
        <v>33171247</v>
      </c>
      <c r="E212" s="249">
        <f>SUM(E213:E228)</f>
        <v>49639215</v>
      </c>
      <c r="F212" s="250">
        <f t="shared" ref="F212:F265" si="3">IF(D212&gt;0,IF(E212/D212&gt;=100,"&gt;&gt;100",E212/D212*100),"-")</f>
        <v>149.64530878203041</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v>33141500</v>
      </c>
      <c r="E217" s="234">
        <v>49639215</v>
      </c>
      <c r="F217" s="235">
        <f t="shared" si="3"/>
        <v>149.77962675195749</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v>29747</v>
      </c>
      <c r="E219" s="234">
        <v>0</v>
      </c>
      <c r="F219" s="235">
        <f t="shared" si="3"/>
        <v>0</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352546</v>
      </c>
      <c r="E239" s="249">
        <f>SUM(E240:E241)</f>
        <v>52467</v>
      </c>
      <c r="F239" s="250">
        <f t="shared" si="3"/>
        <v>14.882313230046575</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v>352546</v>
      </c>
      <c r="E241" s="234">
        <v>52467</v>
      </c>
      <c r="F241" s="235">
        <f t="shared" si="3"/>
        <v>14.882313230046575</v>
      </c>
    </row>
    <row r="242" spans="1:6" s="2" customFormat="1" x14ac:dyDescent="0.2">
      <c r="A242" s="231" t="s">
        <v>3896</v>
      </c>
      <c r="B242" s="232" t="s">
        <v>1401</v>
      </c>
      <c r="C242" s="233">
        <v>231</v>
      </c>
      <c r="D242" s="249">
        <f>D243+D250-D259+SUM(D260:D262)</f>
        <v>505112664</v>
      </c>
      <c r="E242" s="249">
        <f>E243+E250-E259+SUM(E260:E262)</f>
        <v>562626310</v>
      </c>
      <c r="F242" s="250">
        <f t="shared" si="3"/>
        <v>111.38630054224892</v>
      </c>
    </row>
    <row r="243" spans="1:6" s="2" customFormat="1" x14ac:dyDescent="0.2">
      <c r="A243" s="231" t="s">
        <v>194</v>
      </c>
      <c r="B243" s="232" t="s">
        <v>4314</v>
      </c>
      <c r="C243" s="233">
        <v>232</v>
      </c>
      <c r="D243" s="249">
        <f>D244-D247</f>
        <v>539199432</v>
      </c>
      <c r="E243" s="249">
        <f>E244-E247</f>
        <v>589728324</v>
      </c>
      <c r="F243" s="250">
        <f t="shared" si="3"/>
        <v>109.37109518320116</v>
      </c>
    </row>
    <row r="244" spans="1:6" s="2" customFormat="1" x14ac:dyDescent="0.2">
      <c r="A244" s="231" t="s">
        <v>195</v>
      </c>
      <c r="B244" s="232" t="s">
        <v>4315</v>
      </c>
      <c r="C244" s="233">
        <v>233</v>
      </c>
      <c r="D244" s="249">
        <f>SUM(D245:D246)</f>
        <v>572370679</v>
      </c>
      <c r="E244" s="249">
        <f>SUM(E245:E246)</f>
        <v>639367539</v>
      </c>
      <c r="F244" s="250">
        <f t="shared" si="3"/>
        <v>111.70515235285139</v>
      </c>
    </row>
    <row r="245" spans="1:6" s="2" customFormat="1" x14ac:dyDescent="0.2">
      <c r="A245" s="231" t="s">
        <v>196</v>
      </c>
      <c r="B245" s="232" t="s">
        <v>197</v>
      </c>
      <c r="C245" s="248">
        <v>234</v>
      </c>
      <c r="D245" s="234">
        <v>383268811</v>
      </c>
      <c r="E245" s="234">
        <v>456463120</v>
      </c>
      <c r="F245" s="235">
        <f t="shared" si="3"/>
        <v>119.09738201995256</v>
      </c>
    </row>
    <row r="246" spans="1:6" s="2" customFormat="1" x14ac:dyDescent="0.2">
      <c r="A246" s="231" t="s">
        <v>198</v>
      </c>
      <c r="B246" s="232" t="s">
        <v>199</v>
      </c>
      <c r="C246" s="248">
        <v>235</v>
      </c>
      <c r="D246" s="234">
        <v>189101868</v>
      </c>
      <c r="E246" s="234">
        <v>182904419</v>
      </c>
      <c r="F246" s="235">
        <f t="shared" si="3"/>
        <v>96.722692871547949</v>
      </c>
    </row>
    <row r="247" spans="1:6" s="2" customFormat="1" x14ac:dyDescent="0.2">
      <c r="A247" s="231" t="s">
        <v>200</v>
      </c>
      <c r="B247" s="232" t="s">
        <v>4316</v>
      </c>
      <c r="C247" s="233">
        <v>236</v>
      </c>
      <c r="D247" s="249">
        <f>SUM(D248:D249)</f>
        <v>33171247</v>
      </c>
      <c r="E247" s="249">
        <f>SUM(E248:E249)</f>
        <v>49639215</v>
      </c>
      <c r="F247" s="250">
        <f t="shared" si="3"/>
        <v>149.64530878203041</v>
      </c>
    </row>
    <row r="248" spans="1:6" s="2" customFormat="1" x14ac:dyDescent="0.2">
      <c r="A248" s="231" t="s">
        <v>201</v>
      </c>
      <c r="B248" s="232" t="s">
        <v>137</v>
      </c>
      <c r="C248" s="248">
        <v>237</v>
      </c>
      <c r="D248" s="234">
        <v>28857247</v>
      </c>
      <c r="E248" s="234">
        <v>25989167</v>
      </c>
      <c r="F248" s="235">
        <f t="shared" si="3"/>
        <v>90.061144779333929</v>
      </c>
    </row>
    <row r="249" spans="1:6" s="2" customFormat="1" x14ac:dyDescent="0.2">
      <c r="A249" s="231" t="s">
        <v>138</v>
      </c>
      <c r="B249" s="232" t="s">
        <v>162</v>
      </c>
      <c r="C249" s="248">
        <v>238</v>
      </c>
      <c r="D249" s="234">
        <v>4314000</v>
      </c>
      <c r="E249" s="234">
        <v>23650048</v>
      </c>
      <c r="F249" s="235">
        <f t="shared" si="3"/>
        <v>548.21622624014833</v>
      </c>
    </row>
    <row r="250" spans="1:6" s="2" customFormat="1" x14ac:dyDescent="0.2">
      <c r="A250" s="231" t="s">
        <v>163</v>
      </c>
      <c r="B250" s="232" t="s">
        <v>2923</v>
      </c>
      <c r="C250" s="233">
        <v>239</v>
      </c>
      <c r="D250" s="249">
        <f>D251-D255</f>
        <v>-54200336</v>
      </c>
      <c r="E250" s="249">
        <f>E251-E255</f>
        <v>-47744664</v>
      </c>
      <c r="F250" s="235" t="str">
        <f t="shared" si="3"/>
        <v>-</v>
      </c>
    </row>
    <row r="251" spans="1:6" s="2" customFormat="1" x14ac:dyDescent="0.2">
      <c r="A251" s="231" t="s">
        <v>164</v>
      </c>
      <c r="B251" s="232" t="s">
        <v>4182</v>
      </c>
      <c r="C251" s="233">
        <v>240</v>
      </c>
      <c r="D251" s="249">
        <f>SUM(D252:D254)</f>
        <v>56191079</v>
      </c>
      <c r="E251" s="249">
        <f>SUM(E252:E254)</f>
        <v>84249977</v>
      </c>
      <c r="F251" s="250">
        <f t="shared" si="3"/>
        <v>149.93479125040471</v>
      </c>
    </row>
    <row r="252" spans="1:6" s="2" customFormat="1" x14ac:dyDescent="0.2">
      <c r="A252" s="231" t="s">
        <v>4247</v>
      </c>
      <c r="B252" s="232" t="s">
        <v>165</v>
      </c>
      <c r="C252" s="248">
        <v>241</v>
      </c>
      <c r="D252" s="234">
        <v>46210527</v>
      </c>
      <c r="E252" s="234">
        <v>66562231</v>
      </c>
      <c r="F252" s="235">
        <f t="shared" si="3"/>
        <v>144.04127224084678</v>
      </c>
    </row>
    <row r="253" spans="1:6" s="2" customFormat="1" x14ac:dyDescent="0.2">
      <c r="A253" s="231" t="s">
        <v>3024</v>
      </c>
      <c r="B253" s="232" t="s">
        <v>2649</v>
      </c>
      <c r="C253" s="248">
        <v>242</v>
      </c>
      <c r="D253" s="234">
        <v>0</v>
      </c>
      <c r="E253" s="234">
        <v>0</v>
      </c>
      <c r="F253" s="235" t="str">
        <f t="shared" si="3"/>
        <v>-</v>
      </c>
    </row>
    <row r="254" spans="1:6" s="2" customFormat="1" x14ac:dyDescent="0.2">
      <c r="A254" s="231" t="s">
        <v>2984</v>
      </c>
      <c r="B254" s="232" t="s">
        <v>2650</v>
      </c>
      <c r="C254" s="248">
        <v>243</v>
      </c>
      <c r="D254" s="234">
        <v>9980552</v>
      </c>
      <c r="E254" s="234">
        <v>17687746</v>
      </c>
      <c r="F254" s="235">
        <f t="shared" si="3"/>
        <v>177.22212158205278</v>
      </c>
    </row>
    <row r="255" spans="1:6" s="2" customFormat="1" x14ac:dyDescent="0.2">
      <c r="A255" s="231" t="s">
        <v>2651</v>
      </c>
      <c r="B255" s="232" t="s">
        <v>4183</v>
      </c>
      <c r="C255" s="233">
        <v>244</v>
      </c>
      <c r="D255" s="249">
        <f>SUM(D256:D258)</f>
        <v>110391415</v>
      </c>
      <c r="E255" s="249">
        <f>SUM(E256:E258)</f>
        <v>131994641</v>
      </c>
      <c r="F255" s="250">
        <f t="shared" si="3"/>
        <v>119.56966128208431</v>
      </c>
    </row>
    <row r="256" spans="1:6" s="2" customFormat="1" x14ac:dyDescent="0.2">
      <c r="A256" s="231" t="s">
        <v>1966</v>
      </c>
      <c r="B256" s="232" t="s">
        <v>2652</v>
      </c>
      <c r="C256" s="248">
        <v>245</v>
      </c>
      <c r="D256" s="234">
        <v>0</v>
      </c>
      <c r="E256" s="234">
        <v>0</v>
      </c>
      <c r="F256" s="235" t="str">
        <f t="shared" si="3"/>
        <v>-</v>
      </c>
    </row>
    <row r="257" spans="1:6" s="2" customFormat="1" x14ac:dyDescent="0.2">
      <c r="A257" s="231" t="s">
        <v>1146</v>
      </c>
      <c r="B257" s="253" t="s">
        <v>2653</v>
      </c>
      <c r="C257" s="248">
        <v>246</v>
      </c>
      <c r="D257" s="234">
        <v>110391415</v>
      </c>
      <c r="E257" s="234">
        <v>131994641</v>
      </c>
      <c r="F257" s="235">
        <f t="shared" si="3"/>
        <v>119.56966128208431</v>
      </c>
    </row>
    <row r="258" spans="1:6" s="2" customFormat="1" x14ac:dyDescent="0.2">
      <c r="A258" s="231" t="s">
        <v>304</v>
      </c>
      <c r="B258" s="253" t="s">
        <v>2654</v>
      </c>
      <c r="C258" s="248">
        <v>247</v>
      </c>
      <c r="D258" s="234">
        <v>0</v>
      </c>
      <c r="E258" s="234">
        <v>0</v>
      </c>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19053548</v>
      </c>
      <c r="E260" s="234">
        <v>19655960</v>
      </c>
      <c r="F260" s="235">
        <f t="shared" si="3"/>
        <v>103.16167886421994</v>
      </c>
    </row>
    <row r="261" spans="1:6" s="2" customFormat="1" x14ac:dyDescent="0.2">
      <c r="A261" s="231" t="s">
        <v>321</v>
      </c>
      <c r="B261" s="253" t="s">
        <v>3286</v>
      </c>
      <c r="C261" s="248">
        <v>250</v>
      </c>
      <c r="D261" s="234">
        <v>1060020</v>
      </c>
      <c r="E261" s="234">
        <v>986690</v>
      </c>
      <c r="F261" s="235">
        <f t="shared" si="3"/>
        <v>93.082205996113274</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104209571</v>
      </c>
      <c r="E264" s="249">
        <f>E265</f>
        <v>159042838</v>
      </c>
      <c r="F264" s="250">
        <f t="shared" si="3"/>
        <v>152.6182638253064</v>
      </c>
    </row>
    <row r="265" spans="1:6" s="2" customFormat="1" x14ac:dyDescent="0.2">
      <c r="A265" s="237" t="s">
        <v>956</v>
      </c>
      <c r="B265" s="255" t="s">
        <v>957</v>
      </c>
      <c r="C265" s="256">
        <v>254</v>
      </c>
      <c r="D265" s="240">
        <v>104209571</v>
      </c>
      <c r="E265" s="240">
        <v>159042838</v>
      </c>
      <c r="F265" s="241">
        <f t="shared" si="3"/>
        <v>152.6182638253064</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v>245024</v>
      </c>
      <c r="E267" s="234">
        <v>223873</v>
      </c>
      <c r="F267" s="235">
        <f t="shared" ref="F267:F272" si="4">IF(D267&gt;0,IF(E267/D267&gt;=100,"&gt;&gt;100",E267/D267*100),"-")</f>
        <v>91.367784380305608</v>
      </c>
    </row>
    <row r="268" spans="1:6" s="2" customFormat="1" x14ac:dyDescent="0.2">
      <c r="A268" s="231" t="s">
        <v>2171</v>
      </c>
      <c r="B268" s="232" t="s">
        <v>2173</v>
      </c>
      <c r="C268" s="233">
        <v>256</v>
      </c>
      <c r="D268" s="234">
        <v>3578</v>
      </c>
      <c r="E268" s="234">
        <v>0</v>
      </c>
      <c r="F268" s="235">
        <f t="shared" si="4"/>
        <v>0</v>
      </c>
    </row>
    <row r="269" spans="1:6" s="2" customFormat="1" x14ac:dyDescent="0.2">
      <c r="A269" s="231" t="s">
        <v>2174</v>
      </c>
      <c r="B269" s="232" t="s">
        <v>3622</v>
      </c>
      <c r="C269" s="233">
        <v>257</v>
      </c>
      <c r="D269" s="234">
        <f>6726323+1342949</f>
        <v>8069272</v>
      </c>
      <c r="E269" s="234">
        <v>8095998</v>
      </c>
      <c r="F269" s="235">
        <f t="shared" si="4"/>
        <v>100.33120707791237</v>
      </c>
    </row>
    <row r="270" spans="1:6" s="2" customFormat="1" x14ac:dyDescent="0.2">
      <c r="A270" s="231" t="s">
        <v>2174</v>
      </c>
      <c r="B270" s="232" t="s">
        <v>3623</v>
      </c>
      <c r="C270" s="233">
        <v>258</v>
      </c>
      <c r="D270" s="234">
        <v>11340840</v>
      </c>
      <c r="E270" s="234">
        <f>48135471-38361472</f>
        <v>9773999</v>
      </c>
      <c r="F270" s="235">
        <f t="shared" si="4"/>
        <v>86.184083365958784</v>
      </c>
    </row>
    <row r="271" spans="1:6" s="2" customFormat="1" x14ac:dyDescent="0.2">
      <c r="A271" s="231" t="s">
        <v>3624</v>
      </c>
      <c r="B271" s="232" t="s">
        <v>3625</v>
      </c>
      <c r="C271" s="233">
        <v>259</v>
      </c>
      <c r="D271" s="234">
        <v>506477</v>
      </c>
      <c r="E271" s="234">
        <v>455369</v>
      </c>
      <c r="F271" s="235">
        <f t="shared" si="4"/>
        <v>89.909117294566187</v>
      </c>
    </row>
    <row r="272" spans="1:6" s="2" customFormat="1" x14ac:dyDescent="0.2">
      <c r="A272" s="231" t="s">
        <v>3624</v>
      </c>
      <c r="B272" s="232" t="s">
        <v>2389</v>
      </c>
      <c r="C272" s="233">
        <v>260</v>
      </c>
      <c r="D272" s="234">
        <v>98267</v>
      </c>
      <c r="E272" s="234">
        <v>75188</v>
      </c>
      <c r="F272" s="235">
        <f t="shared" si="4"/>
        <v>76.51398740167096</v>
      </c>
    </row>
    <row r="273" spans="1:6" s="2" customFormat="1" x14ac:dyDescent="0.2">
      <c r="A273" s="231" t="s">
        <v>2215</v>
      </c>
      <c r="B273" s="232" t="s">
        <v>2216</v>
      </c>
      <c r="C273" s="233">
        <v>261</v>
      </c>
      <c r="D273" s="234">
        <v>1144241</v>
      </c>
      <c r="E273" s="234">
        <v>1259952</v>
      </c>
      <c r="F273" s="235">
        <f t="shared" ref="F273:F291" si="5">IF(D273&gt;0,IF(E273/D273&gt;=100,"&gt;&gt;100",E273/D273*100),"-")</f>
        <v>110.11246756583621</v>
      </c>
    </row>
    <row r="274" spans="1:6" s="2" customFormat="1" x14ac:dyDescent="0.2">
      <c r="A274" s="231" t="s">
        <v>2217</v>
      </c>
      <c r="B274" s="232" t="s">
        <v>2218</v>
      </c>
      <c r="C274" s="233">
        <v>262</v>
      </c>
      <c r="D274" s="234">
        <v>30868</v>
      </c>
      <c r="E274" s="234">
        <v>109509</v>
      </c>
      <c r="F274" s="235">
        <f t="shared" si="5"/>
        <v>354.76545289620321</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v>1497151</v>
      </c>
      <c r="E276" s="234">
        <v>1357503</v>
      </c>
      <c r="F276" s="235">
        <f t="shared" si="5"/>
        <v>90.672417144296062</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v>7615743</v>
      </c>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34937077</v>
      </c>
      <c r="E292" s="234">
        <v>23011101</v>
      </c>
      <c r="F292" s="235">
        <f t="shared" ref="F292:F326" si="6">IF(D292&gt;0,IF(E292/D292&gt;=100,"&gt;&gt;100",E292/D292*100),"-")</f>
        <v>65.864413900453087</v>
      </c>
    </row>
    <row r="293" spans="1:6" s="2" customFormat="1" x14ac:dyDescent="0.2">
      <c r="A293" s="231" t="s">
        <v>2390</v>
      </c>
      <c r="B293" s="232" t="s">
        <v>4132</v>
      </c>
      <c r="C293" s="233">
        <v>281</v>
      </c>
      <c r="D293" s="234">
        <v>78223505</v>
      </c>
      <c r="E293" s="234">
        <f>141240110-38361472</f>
        <v>102878638</v>
      </c>
      <c r="F293" s="235">
        <f t="shared" si="6"/>
        <v>131.51882928283513</v>
      </c>
    </row>
    <row r="294" spans="1:6" s="2" customFormat="1" x14ac:dyDescent="0.2">
      <c r="A294" s="231" t="s">
        <v>4133</v>
      </c>
      <c r="B294" s="232" t="s">
        <v>4134</v>
      </c>
      <c r="C294" s="233">
        <v>282</v>
      </c>
      <c r="D294" s="234">
        <v>721800</v>
      </c>
      <c r="E294" s="234">
        <v>362814</v>
      </c>
      <c r="F294" s="235">
        <f t="shared" si="6"/>
        <v>50.26517040731504</v>
      </c>
    </row>
    <row r="295" spans="1:6" s="2" customFormat="1" x14ac:dyDescent="0.2">
      <c r="A295" s="231" t="s">
        <v>4133</v>
      </c>
      <c r="B295" s="232" t="s">
        <v>4135</v>
      </c>
      <c r="C295" s="233">
        <v>283</v>
      </c>
      <c r="D295" s="234">
        <v>4071708</v>
      </c>
      <c r="E295" s="234">
        <v>9041726</v>
      </c>
      <c r="F295" s="235">
        <f t="shared" si="6"/>
        <v>222.06224021958354</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v>0</v>
      </c>
      <c r="F298" s="235" t="str">
        <f t="shared" si="6"/>
        <v>-</v>
      </c>
    </row>
    <row r="299" spans="1:6" s="2" customFormat="1" x14ac:dyDescent="0.2">
      <c r="A299" s="231" t="s">
        <v>3609</v>
      </c>
      <c r="B299" s="232" t="s">
        <v>3611</v>
      </c>
      <c r="C299" s="233">
        <v>287</v>
      </c>
      <c r="D299" s="234">
        <v>33171247</v>
      </c>
      <c r="E299" s="234">
        <v>49639215</v>
      </c>
      <c r="F299" s="235">
        <f t="shared" si="6"/>
        <v>149.64530878203041</v>
      </c>
    </row>
    <row r="300" spans="1:6" s="2" customFormat="1" x14ac:dyDescent="0.2">
      <c r="A300" s="231" t="s">
        <v>951</v>
      </c>
      <c r="B300" s="236" t="s">
        <v>952</v>
      </c>
      <c r="C300" s="233">
        <v>288</v>
      </c>
      <c r="D300" s="234">
        <v>40509025</v>
      </c>
      <c r="E300" s="234">
        <v>54796337</v>
      </c>
      <c r="F300" s="235">
        <f t="shared" si="6"/>
        <v>135.26945415250057</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v>72699</v>
      </c>
      <c r="E302" s="234">
        <v>72620</v>
      </c>
      <c r="F302" s="235">
        <f t="shared" si="6"/>
        <v>99.891332755608744</v>
      </c>
    </row>
    <row r="303" spans="1:6" s="2" customFormat="1" x14ac:dyDescent="0.2">
      <c r="A303" s="231">
        <v>23954</v>
      </c>
      <c r="B303" s="236" t="s">
        <v>2043</v>
      </c>
      <c r="C303" s="233">
        <v>291</v>
      </c>
      <c r="D303" s="234">
        <v>936082</v>
      </c>
      <c r="E303" s="234">
        <v>1570</v>
      </c>
      <c r="F303" s="235">
        <f t="shared" si="6"/>
        <v>0.1677203492856395</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v>724088</v>
      </c>
      <c r="E306" s="234">
        <v>87012</v>
      </c>
      <c r="F306" s="235">
        <f t="shared" si="6"/>
        <v>12.016771442145153</v>
      </c>
    </row>
    <row r="307" spans="1:6" s="2" customFormat="1" x14ac:dyDescent="0.2">
      <c r="A307" s="231">
        <v>23958</v>
      </c>
      <c r="B307" s="236" t="s">
        <v>2046</v>
      </c>
      <c r="C307" s="233">
        <v>295</v>
      </c>
      <c r="D307" s="234">
        <v>1773647</v>
      </c>
      <c r="E307" s="234">
        <v>7634863</v>
      </c>
      <c r="F307" s="235">
        <f t="shared" si="6"/>
        <v>430.46124736207372</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v>29747</v>
      </c>
      <c r="E317" s="234">
        <v>0</v>
      </c>
      <c r="F317" s="235">
        <f t="shared" si="6"/>
        <v>0</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DARKO MASNEC, dipl.oec</v>
      </c>
      <c r="B330" s="172"/>
      <c r="D330" s="174"/>
      <c r="E330" s="174"/>
      <c r="F330" s="172"/>
      <c r="G330" s="188"/>
    </row>
    <row r="331" spans="1:7" s="173" customFormat="1" ht="15" customHeight="1" x14ac:dyDescent="0.2">
      <c r="A331" s="172" t="str">
        <f>IF(RefStr!H27="","Telefon za kontakt: _________________","Telefon za kontakt: " &amp; RefStr!H27)</f>
        <v>Telefon za kontakt: 048 658 242</v>
      </c>
      <c r="B331" s="172"/>
      <c r="F331" s="172"/>
      <c r="G331" s="188"/>
    </row>
    <row r="332" spans="1:7" s="173" customFormat="1" ht="15" customHeight="1" x14ac:dyDescent="0.2">
      <c r="A332" s="172" t="str">
        <f>IF(RefStr!H33="","Odgovorna osoba: _____________________________","Odgovorna osoba: " &amp; RefStr!H33)</f>
        <v>Odgovorna osoba: DARKO KOREN, ing.građ.</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48" sqref="E148"/>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27669</v>
      </c>
      <c r="C4" s="448"/>
      <c r="D4" s="448"/>
      <c r="E4" s="449">
        <f>SUM(Skriveni!G1299:G1435)</f>
        <v>843972824.19999981</v>
      </c>
      <c r="F4" s="450"/>
    </row>
    <row r="5" spans="1:6" ht="15" customHeight="1" x14ac:dyDescent="0.2">
      <c r="B5" s="447" t="str">
        <f>"Naziv: "&amp;IF(RefStr!B10&lt;&gt;"",RefStr!B10,"_______________________________________")</f>
        <v>Naziv: KOPRIVNIČKO-KRIŽEVAČKA ŽUPANIJA</v>
      </c>
      <c r="C5" s="448"/>
      <c r="D5" s="448"/>
      <c r="E5" s="451" t="s">
        <v>3205</v>
      </c>
      <c r="F5" s="451"/>
    </row>
    <row r="6" spans="1:6" ht="15" customHeight="1" x14ac:dyDescent="0.2">
      <c r="A6" s="20"/>
      <c r="B6" s="445" t="str">
        <f xml:space="preserve"> "Razina: " &amp; RefStr!B16 &amp; ", Razdjel: " &amp; TEXT(INT(VALUE(RefStr!B20)), "000")</f>
        <v>Razina: 23,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25168395</v>
      </c>
      <c r="E12" s="82">
        <f>E13+E17+E20+SUM(E24:E28)</f>
        <v>31286928</v>
      </c>
      <c r="F12" s="105">
        <f>IF(D12&gt;0,IF(E12/D12&gt;=100,"&gt;&gt;100",E12/D12*100),"-")</f>
        <v>124.3103821280618</v>
      </c>
    </row>
    <row r="13" spans="1:6" s="2" customFormat="1" x14ac:dyDescent="0.2">
      <c r="A13" s="106" t="s">
        <v>983</v>
      </c>
      <c r="B13" s="87" t="s">
        <v>2817</v>
      </c>
      <c r="C13" s="184">
        <v>2</v>
      </c>
      <c r="D13" s="83">
        <f>SUM(D14:D16)</f>
        <v>18194145</v>
      </c>
      <c r="E13" s="83">
        <f>SUM(E14:E16)</f>
        <v>23256257</v>
      </c>
      <c r="F13" s="102">
        <f>IF(D13&gt;0,IF(E13/D13&gt;=100,"&gt;&gt;100",E13/D13*100),"-")</f>
        <v>127.82275286912355</v>
      </c>
    </row>
    <row r="14" spans="1:6" s="2" customFormat="1" x14ac:dyDescent="0.2">
      <c r="A14" s="106" t="s">
        <v>3713</v>
      </c>
      <c r="B14" s="88" t="s">
        <v>2962</v>
      </c>
      <c r="C14" s="184">
        <v>3</v>
      </c>
      <c r="D14" s="80">
        <v>2143860</v>
      </c>
      <c r="E14" s="80">
        <v>6756097</v>
      </c>
      <c r="F14" s="102">
        <f t="shared" ref="F14:F77" si="0">IF(D14&gt;0,IF(E14/D14&gt;=100,"&gt;&gt;100",E14/D14*100),"-")</f>
        <v>315.1370425307623</v>
      </c>
    </row>
    <row r="15" spans="1:6" s="2" customFormat="1" x14ac:dyDescent="0.2">
      <c r="A15" s="106" t="s">
        <v>2963</v>
      </c>
      <c r="B15" s="88" t="s">
        <v>2964</v>
      </c>
      <c r="C15" s="184">
        <v>4</v>
      </c>
      <c r="D15" s="80">
        <v>16050285</v>
      </c>
      <c r="E15" s="80">
        <v>16500160</v>
      </c>
      <c r="F15" s="102">
        <f t="shared" si="0"/>
        <v>102.80290973026337</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6974250</v>
      </c>
      <c r="E20" s="83">
        <f>SUM(E21:E23)</f>
        <v>7524110</v>
      </c>
      <c r="F20" s="102">
        <f t="shared" si="0"/>
        <v>107.88414524859304</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v>6974250</v>
      </c>
      <c r="E23" s="80">
        <v>7524110</v>
      </c>
      <c r="F23" s="102">
        <f t="shared" si="0"/>
        <v>107.88414524859304</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v>506561</v>
      </c>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1647878</v>
      </c>
      <c r="E35" s="83">
        <f>SUM(E36:E41)</f>
        <v>1123889</v>
      </c>
      <c r="F35" s="102">
        <f t="shared" si="0"/>
        <v>68.202197007302729</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884620</v>
      </c>
      <c r="E37" s="80">
        <v>900862</v>
      </c>
      <c r="F37" s="102">
        <f t="shared" si="0"/>
        <v>101.83604259456038</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v>763258</v>
      </c>
      <c r="E41" s="80">
        <v>223027</v>
      </c>
      <c r="F41" s="102">
        <f t="shared" si="0"/>
        <v>29.22039467650519</v>
      </c>
    </row>
    <row r="42" spans="1:6" s="2" customFormat="1" x14ac:dyDescent="0.2">
      <c r="A42" s="106" t="s">
        <v>749</v>
      </c>
      <c r="B42" s="88" t="s">
        <v>1012</v>
      </c>
      <c r="C42" s="184">
        <v>31</v>
      </c>
      <c r="D42" s="83">
        <f>D43+D46+D50+D57+D61+D67+D68+D73+D81</f>
        <v>10506144</v>
      </c>
      <c r="E42" s="83">
        <f>E43+E46+E50+E57+E61+E67+E68+E73+E81</f>
        <v>11131850</v>
      </c>
      <c r="F42" s="102">
        <f t="shared" si="0"/>
        <v>105.95561987347595</v>
      </c>
    </row>
    <row r="43" spans="1:6" s="2" customFormat="1" x14ac:dyDescent="0.2">
      <c r="A43" s="106" t="s">
        <v>1402</v>
      </c>
      <c r="B43" s="88" t="s">
        <v>4092</v>
      </c>
      <c r="C43" s="184">
        <v>32</v>
      </c>
      <c r="D43" s="83">
        <f>SUM(D44:D45)</f>
        <v>4901985</v>
      </c>
      <c r="E43" s="83">
        <f>SUM(E44:E45)</f>
        <v>4086114</v>
      </c>
      <c r="F43" s="102">
        <f t="shared" si="0"/>
        <v>83.356313819809742</v>
      </c>
    </row>
    <row r="44" spans="1:6" s="2" customFormat="1" x14ac:dyDescent="0.2">
      <c r="A44" s="106" t="s">
        <v>4093</v>
      </c>
      <c r="B44" s="88" t="s">
        <v>4094</v>
      </c>
      <c r="C44" s="184">
        <v>33</v>
      </c>
      <c r="D44" s="80">
        <v>4901985</v>
      </c>
      <c r="E44" s="80">
        <f>4121360-24899-10347</f>
        <v>4086114</v>
      </c>
      <c r="F44" s="102">
        <f t="shared" si="0"/>
        <v>83.356313819809742</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2647798</v>
      </c>
      <c r="E46" s="83">
        <f>SUM(E47:E49)</f>
        <v>153542</v>
      </c>
      <c r="F46" s="102">
        <f t="shared" si="0"/>
        <v>5.7988562571616118</v>
      </c>
    </row>
    <row r="47" spans="1:6" s="2" customFormat="1" x14ac:dyDescent="0.2">
      <c r="A47" s="106" t="s">
        <v>4097</v>
      </c>
      <c r="B47" s="88" t="s">
        <v>4098</v>
      </c>
      <c r="C47" s="184">
        <v>36</v>
      </c>
      <c r="D47" s="80">
        <v>2609816</v>
      </c>
      <c r="E47" s="80">
        <v>100000</v>
      </c>
      <c r="F47" s="102">
        <f t="shared" si="0"/>
        <v>3.8316877511671321</v>
      </c>
    </row>
    <row r="48" spans="1:6" s="2" customFormat="1" x14ac:dyDescent="0.2">
      <c r="A48" s="106" t="s">
        <v>4099</v>
      </c>
      <c r="B48" s="88" t="s">
        <v>4100</v>
      </c>
      <c r="C48" s="184">
        <v>37</v>
      </c>
      <c r="D48" s="80">
        <v>20000</v>
      </c>
      <c r="E48" s="80">
        <v>20000</v>
      </c>
      <c r="F48" s="102">
        <f t="shared" si="0"/>
        <v>100</v>
      </c>
    </row>
    <row r="49" spans="1:6" s="2" customFormat="1" x14ac:dyDescent="0.2">
      <c r="A49" s="106" t="s">
        <v>4101</v>
      </c>
      <c r="B49" s="88" t="s">
        <v>4102</v>
      </c>
      <c r="C49" s="184">
        <v>38</v>
      </c>
      <c r="D49" s="80">
        <v>17982</v>
      </c>
      <c r="E49" s="80">
        <v>33542</v>
      </c>
      <c r="F49" s="102">
        <f t="shared" si="0"/>
        <v>186.53097541986429</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589770</v>
      </c>
      <c r="E68" s="83">
        <f>SUM(E69:E72)</f>
        <v>2264813</v>
      </c>
      <c r="F68" s="102">
        <f t="shared" si="0"/>
        <v>384.01631144344407</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v>589770</v>
      </c>
      <c r="E71" s="80">
        <v>2264813</v>
      </c>
      <c r="F71" s="102">
        <f t="shared" si="0"/>
        <v>384.01631144344407</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v>2366591</v>
      </c>
      <c r="E81" s="80">
        <v>4627381</v>
      </c>
      <c r="F81" s="102">
        <f t="shared" si="1"/>
        <v>195.52939227775309</v>
      </c>
    </row>
    <row r="82" spans="1:6" s="2" customFormat="1" x14ac:dyDescent="0.2">
      <c r="A82" s="106" t="s">
        <v>1059</v>
      </c>
      <c r="B82" s="88" t="s">
        <v>392</v>
      </c>
      <c r="C82" s="184">
        <v>71</v>
      </c>
      <c r="D82" s="83">
        <f>SUM(D83:D88)</f>
        <v>2732311</v>
      </c>
      <c r="E82" s="83">
        <f>SUM(E83:E88)</f>
        <v>2628753</v>
      </c>
      <c r="F82" s="102">
        <f t="shared" si="1"/>
        <v>96.209875083766079</v>
      </c>
    </row>
    <row r="83" spans="1:6" s="2" customFormat="1" x14ac:dyDescent="0.2">
      <c r="A83" s="106" t="s">
        <v>1060</v>
      </c>
      <c r="B83" s="88" t="s">
        <v>3294</v>
      </c>
      <c r="C83" s="184">
        <v>72</v>
      </c>
      <c r="D83" s="80">
        <v>85165</v>
      </c>
      <c r="E83" s="80">
        <v>401281</v>
      </c>
      <c r="F83" s="102">
        <f t="shared" si="1"/>
        <v>471.18064932777548</v>
      </c>
    </row>
    <row r="84" spans="1:6" s="2" customFormat="1" x14ac:dyDescent="0.2">
      <c r="A84" s="106" t="s">
        <v>1062</v>
      </c>
      <c r="B84" s="88" t="s">
        <v>3295</v>
      </c>
      <c r="C84" s="184">
        <v>73</v>
      </c>
      <c r="D84" s="80">
        <v>1532857</v>
      </c>
      <c r="E84" s="80">
        <v>1251692</v>
      </c>
      <c r="F84" s="102">
        <f t="shared" si="1"/>
        <v>81.657454022129912</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v>1114289</v>
      </c>
      <c r="E88" s="80">
        <v>975780</v>
      </c>
      <c r="F88" s="102">
        <f t="shared" si="1"/>
        <v>87.569741781530638</v>
      </c>
    </row>
    <row r="89" spans="1:6" s="2" customFormat="1" x14ac:dyDescent="0.2">
      <c r="A89" s="106" t="s">
        <v>2118</v>
      </c>
      <c r="B89" s="88" t="s">
        <v>391</v>
      </c>
      <c r="C89" s="184">
        <v>78</v>
      </c>
      <c r="D89" s="83">
        <f>SUM(D90:D95)</f>
        <v>5644044</v>
      </c>
      <c r="E89" s="83">
        <f>SUM(E90:E95)</f>
        <v>5583950</v>
      </c>
      <c r="F89" s="102">
        <f t="shared" si="1"/>
        <v>98.935266982326851</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5644044</v>
      </c>
      <c r="E95" s="80">
        <v>5583950</v>
      </c>
      <c r="F95" s="102">
        <f t="shared" si="1"/>
        <v>98.935266982326851</v>
      </c>
    </row>
    <row r="96" spans="1:6" s="2" customFormat="1" x14ac:dyDescent="0.2">
      <c r="A96" s="106" t="s">
        <v>350</v>
      </c>
      <c r="B96" s="88" t="s">
        <v>1449</v>
      </c>
      <c r="C96" s="184">
        <v>85</v>
      </c>
      <c r="D96" s="83">
        <f>D97+D101+D106+D111+D112+D113</f>
        <v>328090838</v>
      </c>
      <c r="E96" s="83">
        <f>E97+E101+E106+E111+E112+E113</f>
        <v>341427020</v>
      </c>
      <c r="F96" s="102">
        <f t="shared" si="1"/>
        <v>104.06478342440029</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60008492</v>
      </c>
      <c r="E101" s="83">
        <f>SUM(E102:E105)</f>
        <v>69678559</v>
      </c>
      <c r="F101" s="102">
        <f t="shared" si="1"/>
        <v>116.11449759477375</v>
      </c>
    </row>
    <row r="102" spans="1:6" s="2" customFormat="1" x14ac:dyDescent="0.2">
      <c r="A102" s="106" t="s">
        <v>4262</v>
      </c>
      <c r="B102" s="88" t="s">
        <v>4263</v>
      </c>
      <c r="C102" s="184">
        <v>91</v>
      </c>
      <c r="D102" s="80">
        <v>60008492</v>
      </c>
      <c r="E102" s="80">
        <v>69678559</v>
      </c>
      <c r="F102" s="102">
        <f t="shared" si="1"/>
        <v>116.11449759477375</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251542480</v>
      </c>
      <c r="E106" s="83">
        <f>SUM(E107:E110)</f>
        <v>247535904</v>
      </c>
      <c r="F106" s="102">
        <f t="shared" si="1"/>
        <v>98.407197066674385</v>
      </c>
    </row>
    <row r="107" spans="1:6" s="2" customFormat="1" x14ac:dyDescent="0.2">
      <c r="A107" s="106" t="s">
        <v>3839</v>
      </c>
      <c r="B107" s="88" t="s">
        <v>3840</v>
      </c>
      <c r="C107" s="184">
        <v>96</v>
      </c>
      <c r="D107" s="80">
        <v>251542480</v>
      </c>
      <c r="E107" s="80">
        <v>247535904</v>
      </c>
      <c r="F107" s="102">
        <f t="shared" si="1"/>
        <v>98.407197066674385</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v>14717452</v>
      </c>
      <c r="E111" s="80">
        <v>22361475</v>
      </c>
      <c r="F111" s="102">
        <f t="shared" si="1"/>
        <v>151.938494516578</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v>1822414</v>
      </c>
      <c r="E113" s="80">
        <f>2119625-268543</f>
        <v>1851082</v>
      </c>
      <c r="F113" s="102">
        <f t="shared" si="1"/>
        <v>101.57307834553511</v>
      </c>
    </row>
    <row r="114" spans="1:6" s="2" customFormat="1" x14ac:dyDescent="0.2">
      <c r="A114" s="106" t="s">
        <v>3967</v>
      </c>
      <c r="B114" s="88" t="s">
        <v>3717</v>
      </c>
      <c r="C114" s="184">
        <v>103</v>
      </c>
      <c r="D114" s="83">
        <f>SUM(D115:D120)</f>
        <v>3049008</v>
      </c>
      <c r="E114" s="83">
        <f>SUM(E115:E120)</f>
        <v>3929963</v>
      </c>
      <c r="F114" s="102">
        <f t="shared" si="1"/>
        <v>128.8931678762404</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v>3049008</v>
      </c>
      <c r="E120" s="80">
        <v>3929963</v>
      </c>
      <c r="F120" s="102">
        <f t="shared" si="1"/>
        <v>128.8931678762404</v>
      </c>
    </row>
    <row r="121" spans="1:6" s="2" customFormat="1" x14ac:dyDescent="0.2">
      <c r="A121" s="106" t="s">
        <v>1957</v>
      </c>
      <c r="B121" s="88" t="s">
        <v>1450</v>
      </c>
      <c r="C121" s="184">
        <v>110</v>
      </c>
      <c r="D121" s="83">
        <f>D122+D125+D128+D129+SUM(D132:D135)</f>
        <v>220811446</v>
      </c>
      <c r="E121" s="83">
        <f>E122+E125+E128+E129+SUM(E132:E135)</f>
        <v>289972074</v>
      </c>
      <c r="F121" s="102">
        <f t="shared" si="1"/>
        <v>131.32112453989365</v>
      </c>
    </row>
    <row r="122" spans="1:6" s="2" customFormat="1" x14ac:dyDescent="0.2">
      <c r="A122" s="106" t="s">
        <v>1958</v>
      </c>
      <c r="B122" s="88" t="s">
        <v>1451</v>
      </c>
      <c r="C122" s="184">
        <v>111</v>
      </c>
      <c r="D122" s="83">
        <f>SUM(D123:D124)</f>
        <v>110535738</v>
      </c>
      <c r="E122" s="83">
        <f>SUM(E123:E124)</f>
        <v>143659222</v>
      </c>
      <c r="F122" s="102">
        <f t="shared" si="1"/>
        <v>129.96631189091079</v>
      </c>
    </row>
    <row r="123" spans="1:6" s="2" customFormat="1" x14ac:dyDescent="0.2">
      <c r="A123" s="106" t="s">
        <v>1959</v>
      </c>
      <c r="B123" s="88" t="s">
        <v>3981</v>
      </c>
      <c r="C123" s="184">
        <v>112</v>
      </c>
      <c r="D123" s="80">
        <v>142040</v>
      </c>
      <c r="E123" s="80">
        <v>132962</v>
      </c>
      <c r="F123" s="102">
        <f t="shared" si="1"/>
        <v>93.608842579555045</v>
      </c>
    </row>
    <row r="124" spans="1:6" s="2" customFormat="1" x14ac:dyDescent="0.2">
      <c r="A124" s="106" t="s">
        <v>1960</v>
      </c>
      <c r="B124" s="88" t="s">
        <v>3982</v>
      </c>
      <c r="C124" s="184">
        <v>113</v>
      </c>
      <c r="D124" s="80">
        <v>110393698</v>
      </c>
      <c r="E124" s="80">
        <f>146073641-2546358-1023</f>
        <v>143526260</v>
      </c>
      <c r="F124" s="102">
        <f t="shared" si="1"/>
        <v>130.01309187051601</v>
      </c>
    </row>
    <row r="125" spans="1:6" s="2" customFormat="1" x14ac:dyDescent="0.2">
      <c r="A125" s="106" t="s">
        <v>1961</v>
      </c>
      <c r="B125" s="88" t="s">
        <v>1452</v>
      </c>
      <c r="C125" s="184">
        <v>114</v>
      </c>
      <c r="D125" s="83">
        <f>SUM(D126:D127)</f>
        <v>101819315</v>
      </c>
      <c r="E125" s="83">
        <f>SUM(E126:E127)</f>
        <v>126050016</v>
      </c>
      <c r="F125" s="102">
        <f t="shared" si="1"/>
        <v>123.79774505456062</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101819315</v>
      </c>
      <c r="E127" s="80">
        <f>128735952-668577-2017359</f>
        <v>126050016</v>
      </c>
      <c r="F127" s="102">
        <f t="shared" si="1"/>
        <v>123.79774505456062</v>
      </c>
    </row>
    <row r="128" spans="1:6" s="2" customFormat="1" x14ac:dyDescent="0.2">
      <c r="A128" s="106" t="s">
        <v>3845</v>
      </c>
      <c r="B128" s="88" t="s">
        <v>3846</v>
      </c>
      <c r="C128" s="184">
        <v>117</v>
      </c>
      <c r="D128" s="80"/>
      <c r="E128" s="80">
        <v>9936838</v>
      </c>
      <c r="F128" s="102" t="str">
        <f t="shared" si="1"/>
        <v>-</v>
      </c>
    </row>
    <row r="129" spans="1:6" s="2" customFormat="1" x14ac:dyDescent="0.2">
      <c r="A129" s="106" t="s">
        <v>3847</v>
      </c>
      <c r="B129" s="88" t="s">
        <v>1453</v>
      </c>
      <c r="C129" s="184">
        <v>118</v>
      </c>
      <c r="D129" s="83">
        <f>SUM(D130:D131)</f>
        <v>2027868</v>
      </c>
      <c r="E129" s="83">
        <f>SUM(E130:E131)</f>
        <v>1691694</v>
      </c>
      <c r="F129" s="102">
        <f t="shared" si="1"/>
        <v>83.422293758765363</v>
      </c>
    </row>
    <row r="130" spans="1:6" s="2" customFormat="1" x14ac:dyDescent="0.2">
      <c r="A130" s="106" t="s">
        <v>32</v>
      </c>
      <c r="B130" s="88" t="s">
        <v>864</v>
      </c>
      <c r="C130" s="184">
        <v>119</v>
      </c>
      <c r="D130" s="80">
        <v>2027868</v>
      </c>
      <c r="E130" s="80">
        <v>1691694</v>
      </c>
      <c r="F130" s="102">
        <f t="shared" si="1"/>
        <v>83.422293758765363</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v>6428525</v>
      </c>
      <c r="E133" s="80">
        <v>8634304</v>
      </c>
      <c r="F133" s="102">
        <f t="shared" si="1"/>
        <v>134.31236558930703</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20707091</v>
      </c>
      <c r="E136" s="83">
        <f>E137+E140+SUM(E141:E147)</f>
        <v>23744237</v>
      </c>
      <c r="F136" s="102">
        <f t="shared" si="1"/>
        <v>114.66717850421384</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v>15959373</v>
      </c>
      <c r="E140" s="80">
        <v>15462089</v>
      </c>
      <c r="F140" s="102">
        <f t="shared" si="1"/>
        <v>96.884063051850461</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v>230296</v>
      </c>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v>4747718</v>
      </c>
      <c r="E145" s="80">
        <v>5187572</v>
      </c>
      <c r="F145" s="102">
        <f t="shared" si="2"/>
        <v>109.26453508822553</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v>2864280</v>
      </c>
      <c r="F147" s="102" t="str">
        <f t="shared" si="2"/>
        <v>-</v>
      </c>
    </row>
    <row r="148" spans="1:7" s="2" customFormat="1" x14ac:dyDescent="0.2">
      <c r="A148" s="192"/>
      <c r="B148" s="89" t="s">
        <v>2816</v>
      </c>
      <c r="C148" s="187">
        <v>137</v>
      </c>
      <c r="D148" s="90">
        <f>D12+D29+D35+D42+D82+D89+D96+D114+D121+D136</f>
        <v>618357155</v>
      </c>
      <c r="E148" s="90">
        <f>E12+E29+E35+E42+E82+E89+E96+E114+E121+E136</f>
        <v>710828664</v>
      </c>
      <c r="F148" s="103">
        <f t="shared" si="2"/>
        <v>114.95438489751122</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DARKO MASNEC, dipl.oec</v>
      </c>
      <c r="B151" s="172"/>
      <c r="D151" s="174"/>
      <c r="E151" s="174"/>
      <c r="F151" s="172"/>
      <c r="G151" s="188"/>
    </row>
    <row r="152" spans="1:7" s="173" customFormat="1" ht="15" customHeight="1" x14ac:dyDescent="0.2">
      <c r="A152" s="172" t="str">
        <f>IF(RefStr!H27="","Telefon za kontakt: _________________","Telefon za kontakt: " &amp; RefStr!H27)</f>
        <v>Telefon za kontakt: 048 658 242</v>
      </c>
      <c r="B152" s="172"/>
      <c r="E152" s="172"/>
      <c r="F152" s="172"/>
      <c r="G152" s="188"/>
    </row>
    <row r="153" spans="1:7" s="173" customFormat="1" ht="15" customHeight="1" x14ac:dyDescent="0.2">
      <c r="A153" s="172" t="str">
        <f>IF(RefStr!H33="","Odgovorna osoba: _____________________________","Odgovorna osoba: " &amp; RefStr!H33)</f>
        <v>Odgovorna osoba: DARKO KOREN, ing.građ.</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4294967293" verticalDpi="4294967293"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7" activePane="bottomLeft" state="frozen"/>
      <selection pane="bottomLeft" activeCell="D29" sqref="D29"/>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2" t="s">
        <v>2039</v>
      </c>
      <c r="D1" s="482"/>
      <c r="E1" s="482"/>
    </row>
    <row r="2" spans="1:6" s="167" customFormat="1" ht="48" customHeight="1" thickBot="1" x14ac:dyDescent="0.25">
      <c r="A2" s="479" t="s">
        <v>905</v>
      </c>
      <c r="B2" s="480"/>
      <c r="C2" s="461"/>
      <c r="D2" s="477" t="s">
        <v>470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2901</v>
      </c>
      <c r="B4" s="447" t="str">
        <f>"RKP: "&amp;IF(RefStr!B6&lt;&gt;"",TEXT(INT(VALUE(RefStr!B6)),"00000"),"_____"&amp;",  "&amp;"MB: "&amp;IF(RefStr!B8&lt;&gt;"",TEXT(INT(VALUE(RefStr!B8)),"00000000"),"________")&amp;"  OIB: "&amp;IF(RefStr!K14&lt;&gt;"",RefStr!K14,"___________"))</f>
        <v>RKP: 27669</v>
      </c>
      <c r="C4" s="476"/>
      <c r="D4" s="449">
        <f>SUM(Skriveni!G1436:G1479)</f>
        <v>4206611.7229999993</v>
      </c>
      <c r="E4" s="450"/>
    </row>
    <row r="5" spans="1:6" ht="15" customHeight="1" x14ac:dyDescent="0.2">
      <c r="B5" s="447" t="str">
        <f>"Naziv: "&amp;IF(RefStr!B10&lt;&gt;"",RefStr!B10,"_______________________________________")</f>
        <v>Naziv: KOPRIVNIČKO-KRIŽEVAČKA ŽUPANIJA</v>
      </c>
      <c r="C5" s="476"/>
      <c r="D5" s="451" t="s">
        <v>3205</v>
      </c>
      <c r="E5" s="451"/>
    </row>
    <row r="6" spans="1:6" ht="15" customHeight="1" x14ac:dyDescent="0.2">
      <c r="A6" s="20"/>
      <c r="B6" s="445" t="str">
        <f xml:space="preserve"> "Razina: " &amp; RefStr!B16 &amp; ", Razdjel: " &amp; TEXT(INT(VALUE(RefStr!B20)), "000")</f>
        <v>Razina: 23,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70556946</v>
      </c>
      <c r="E12" s="107">
        <f>E13+E29</f>
        <v>523313</v>
      </c>
    </row>
    <row r="13" spans="1:6" s="2" customFormat="1" ht="14.1" customHeight="1" x14ac:dyDescent="0.2">
      <c r="A13" s="182" t="s">
        <v>3033</v>
      </c>
      <c r="B13" s="183" t="s">
        <v>3034</v>
      </c>
      <c r="C13" s="184">
        <v>2</v>
      </c>
      <c r="D13" s="83">
        <f>D14+D21</f>
        <v>1261565</v>
      </c>
      <c r="E13" s="108">
        <f>E14+E21</f>
        <v>166353</v>
      </c>
    </row>
    <row r="14" spans="1:6" s="2" customFormat="1" ht="14.1" customHeight="1" x14ac:dyDescent="0.2">
      <c r="A14" s="182" t="s">
        <v>631</v>
      </c>
      <c r="B14" s="183" t="s">
        <v>2341</v>
      </c>
      <c r="C14" s="184">
        <v>3</v>
      </c>
      <c r="D14" s="83">
        <f>SUM(D15:D20)</f>
        <v>1261565</v>
      </c>
      <c r="E14" s="108">
        <f>SUM(E15:E20)</f>
        <v>166353</v>
      </c>
    </row>
    <row r="15" spans="1:6" s="2" customFormat="1" ht="14.1" customHeight="1" x14ac:dyDescent="0.2">
      <c r="A15" s="182" t="s">
        <v>631</v>
      </c>
      <c r="B15" s="183" t="s">
        <v>1330</v>
      </c>
      <c r="C15" s="184">
        <v>4</v>
      </c>
      <c r="D15" s="80">
        <v>0</v>
      </c>
      <c r="E15" s="109">
        <v>41401</v>
      </c>
    </row>
    <row r="16" spans="1:6" s="2" customFormat="1" ht="14.1" customHeight="1" x14ac:dyDescent="0.2">
      <c r="A16" s="182" t="s">
        <v>631</v>
      </c>
      <c r="B16" s="183" t="s">
        <v>2783</v>
      </c>
      <c r="C16" s="184">
        <v>5</v>
      </c>
      <c r="D16" s="80">
        <v>0</v>
      </c>
      <c r="E16" s="109">
        <f>22079863-22045623</f>
        <v>34240</v>
      </c>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v>5071</v>
      </c>
      <c r="E18" s="109">
        <v>0</v>
      </c>
    </row>
    <row r="19" spans="1:5" s="2" customFormat="1" ht="14.1" customHeight="1" x14ac:dyDescent="0.2">
      <c r="A19" s="182" t="s">
        <v>631</v>
      </c>
      <c r="B19" s="183" t="s">
        <v>2819</v>
      </c>
      <c r="C19" s="184">
        <v>8</v>
      </c>
      <c r="D19" s="80">
        <v>47825</v>
      </c>
      <c r="E19" s="109">
        <v>90712</v>
      </c>
    </row>
    <row r="20" spans="1:5" s="2" customFormat="1" ht="14.1" customHeight="1" x14ac:dyDescent="0.2">
      <c r="A20" s="182" t="s">
        <v>631</v>
      </c>
      <c r="B20" s="183" t="s">
        <v>2784</v>
      </c>
      <c r="C20" s="184">
        <v>9</v>
      </c>
      <c r="D20" s="80">
        <v>1208669</v>
      </c>
      <c r="E20" s="109">
        <v>0</v>
      </c>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69295381</v>
      </c>
      <c r="E29" s="108">
        <f>E30+E37</f>
        <v>356960</v>
      </c>
    </row>
    <row r="30" spans="1:5" s="2" customFormat="1" ht="14.1" customHeight="1" x14ac:dyDescent="0.2">
      <c r="A30" s="182" t="s">
        <v>631</v>
      </c>
      <c r="B30" s="183" t="s">
        <v>3919</v>
      </c>
      <c r="C30" s="184">
        <v>19</v>
      </c>
      <c r="D30" s="83">
        <f>SUM(D31:D36)</f>
        <v>69215961</v>
      </c>
      <c r="E30" s="108">
        <f>SUM(E31:E36)</f>
        <v>187529</v>
      </c>
    </row>
    <row r="31" spans="1:5" s="2" customFormat="1" ht="14.1" customHeight="1" x14ac:dyDescent="0.2">
      <c r="A31" s="182" t="s">
        <v>631</v>
      </c>
      <c r="B31" s="183" t="s">
        <v>1330</v>
      </c>
      <c r="C31" s="184">
        <v>20</v>
      </c>
      <c r="D31" s="80">
        <v>886390</v>
      </c>
      <c r="E31" s="109">
        <v>0</v>
      </c>
    </row>
    <row r="32" spans="1:5" s="2" customFormat="1" ht="14.1" customHeight="1" x14ac:dyDescent="0.2">
      <c r="A32" s="182" t="s">
        <v>631</v>
      </c>
      <c r="B32" s="183" t="s">
        <v>2783</v>
      </c>
      <c r="C32" s="184">
        <v>21</v>
      </c>
      <c r="D32" s="80">
        <f>56798108+39</f>
        <v>56798147</v>
      </c>
      <c r="E32" s="109">
        <v>187529</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v>1381</v>
      </c>
      <c r="E34" s="109">
        <v>0</v>
      </c>
    </row>
    <row r="35" spans="1:5" s="2" customFormat="1" ht="14.1" customHeight="1" x14ac:dyDescent="0.2">
      <c r="A35" s="182" t="s">
        <v>631</v>
      </c>
      <c r="B35" s="183" t="s">
        <v>2819</v>
      </c>
      <c r="C35" s="184">
        <v>24</v>
      </c>
      <c r="D35" s="80">
        <v>6500</v>
      </c>
      <c r="E35" s="109">
        <v>0</v>
      </c>
    </row>
    <row r="36" spans="1:5" s="2" customFormat="1" ht="14.1" customHeight="1" x14ac:dyDescent="0.2">
      <c r="A36" s="182" t="s">
        <v>631</v>
      </c>
      <c r="B36" s="183" t="s">
        <v>2784</v>
      </c>
      <c r="C36" s="184">
        <v>25</v>
      </c>
      <c r="D36" s="80">
        <v>11523543</v>
      </c>
      <c r="E36" s="109">
        <v>0</v>
      </c>
    </row>
    <row r="37" spans="1:5" s="2" customFormat="1" ht="14.1" customHeight="1" x14ac:dyDescent="0.2">
      <c r="A37" s="182" t="s">
        <v>631</v>
      </c>
      <c r="B37" s="183" t="s">
        <v>3974</v>
      </c>
      <c r="C37" s="184">
        <v>26</v>
      </c>
      <c r="D37" s="83">
        <f>SUM(D38:D44)</f>
        <v>79420</v>
      </c>
      <c r="E37" s="108">
        <f>SUM(E38:E44)</f>
        <v>169431</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v>0</v>
      </c>
      <c r="E39" s="109">
        <v>22310</v>
      </c>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v>79420</v>
      </c>
      <c r="E42" s="109">
        <v>0</v>
      </c>
    </row>
    <row r="43" spans="1:5" s="2" customFormat="1" ht="14.1" customHeight="1" x14ac:dyDescent="0.2">
      <c r="A43" s="182" t="s">
        <v>631</v>
      </c>
      <c r="B43" s="183" t="s">
        <v>452</v>
      </c>
      <c r="C43" s="184">
        <v>32</v>
      </c>
      <c r="D43" s="80">
        <v>0</v>
      </c>
      <c r="E43" s="109">
        <v>147121</v>
      </c>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2500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2500</v>
      </c>
    </row>
    <row r="52" spans="1:7" s="2" customFormat="1" ht="14.1" customHeight="1" x14ac:dyDescent="0.2">
      <c r="A52" s="182" t="s">
        <v>631</v>
      </c>
      <c r="B52" s="183" t="s">
        <v>1176</v>
      </c>
      <c r="C52" s="184">
        <v>41</v>
      </c>
      <c r="D52" s="80">
        <v>0</v>
      </c>
      <c r="E52" s="109">
        <v>2500</v>
      </c>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DARKO MASNEC, dipl.oec</v>
      </c>
      <c r="B59" s="172"/>
      <c r="D59" s="174"/>
      <c r="E59" s="174"/>
      <c r="F59" s="172"/>
      <c r="G59" s="188"/>
    </row>
    <row r="60" spans="1:7" s="173" customFormat="1" ht="15" customHeight="1" x14ac:dyDescent="0.2">
      <c r="A60" s="172" t="str">
        <f>IF(RefStr!H27="","Telefon za kontakt: _________________","Telefon za kontakt: " &amp; RefStr!H27)</f>
        <v>Telefon za kontakt: 048 658 242</v>
      </c>
      <c r="B60" s="172"/>
      <c r="F60" s="172"/>
      <c r="G60" s="188"/>
    </row>
    <row r="61" spans="1:7" s="173" customFormat="1" ht="15" customHeight="1" x14ac:dyDescent="0.2">
      <c r="A61" s="172" t="str">
        <f>IF(RefStr!H33="","Odgovorna osoba: _____________________________","Odgovorna osoba: " &amp; RefStr!H33)</f>
        <v>Odgovorna osoba: DARKO KOREN, ing.građ.</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4294967293"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16" workbookViewId="0">
      <selection activeCell="D49" sqref="D49"/>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27669</v>
      </c>
      <c r="C4" s="449">
        <f>SUM(Skriveni!G1480:G1580)</f>
        <v>98641351.346000001</v>
      </c>
      <c r="D4" s="450"/>
    </row>
    <row r="5" spans="1:4" ht="15" customHeight="1" x14ac:dyDescent="0.2">
      <c r="B5" s="84" t="str">
        <f>"Naziv: "&amp;IF(RefStr!B10&lt;&gt;"",RefStr!B10,"_______________________________________")</f>
        <v>Naziv: KOPRIVNIČKO-KRIŽEVAČKA ŽUPANIJA</v>
      </c>
      <c r="C5" s="451" t="s">
        <v>3205</v>
      </c>
      <c r="D5" s="451"/>
    </row>
    <row r="6" spans="1:4" ht="15" customHeight="1" x14ac:dyDescent="0.2">
      <c r="A6" s="20"/>
      <c r="B6" s="445" t="str">
        <f xml:space="preserve"> "Razina: " &amp; RefStr!B16 &amp; ", Razdjel: " &amp; TEXT(INT(VALUE(RefStr!B20)), "000")</f>
        <v>Razina: 23, Razdjel: 000</v>
      </c>
      <c r="C6" s="445"/>
      <c r="D6" s="445"/>
    </row>
    <row r="7" spans="1:4" ht="15" customHeight="1" x14ac:dyDescent="0.2">
      <c r="A7" s="20"/>
      <c r="B7" s="445" t="str">
        <f>"Djelatnost: " &amp; RefStr!B18 &amp; " " &amp; RefStr!C18</f>
        <v>Djelatnost: 8411 Opće djelatnosti javne uprave</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151131135</v>
      </c>
    </row>
    <row r="13" spans="1:4" x14ac:dyDescent="0.2">
      <c r="A13" s="155"/>
      <c r="B13" s="156" t="s">
        <v>2415</v>
      </c>
      <c r="C13" s="150">
        <v>2</v>
      </c>
      <c r="D13" s="114">
        <f>D14+D15+D24+D25</f>
        <v>744653375</v>
      </c>
    </row>
    <row r="14" spans="1:4" x14ac:dyDescent="0.2">
      <c r="A14" s="155"/>
      <c r="B14" s="156" t="s">
        <v>909</v>
      </c>
      <c r="C14" s="150">
        <v>3</v>
      </c>
      <c r="D14" s="115">
        <f>391223280-388523348</f>
        <v>2699932</v>
      </c>
    </row>
    <row r="15" spans="1:4" x14ac:dyDescent="0.2">
      <c r="A15" s="155" t="s">
        <v>80</v>
      </c>
      <c r="B15" s="156" t="s">
        <v>2416</v>
      </c>
      <c r="C15" s="150">
        <v>4</v>
      </c>
      <c r="D15" s="114">
        <f>SUM(D16:D23)</f>
        <v>657869646</v>
      </c>
    </row>
    <row r="16" spans="1:4" x14ac:dyDescent="0.2">
      <c r="A16" s="157" t="s">
        <v>81</v>
      </c>
      <c r="B16" s="158" t="s">
        <v>82</v>
      </c>
      <c r="C16" s="150">
        <v>5</v>
      </c>
      <c r="D16" s="115">
        <v>416689058</v>
      </c>
    </row>
    <row r="17" spans="1:4" x14ac:dyDescent="0.2">
      <c r="A17" s="157" t="s">
        <v>83</v>
      </c>
      <c r="B17" s="158" t="s">
        <v>84</v>
      </c>
      <c r="C17" s="150">
        <v>6</v>
      </c>
      <c r="D17" s="115">
        <v>172689349</v>
      </c>
    </row>
    <row r="18" spans="1:4" x14ac:dyDescent="0.2">
      <c r="A18" s="157" t="s">
        <v>85</v>
      </c>
      <c r="B18" s="158" t="s">
        <v>86</v>
      </c>
      <c r="C18" s="150">
        <v>7</v>
      </c>
      <c r="D18" s="115">
        <v>3397310</v>
      </c>
    </row>
    <row r="19" spans="1:4" x14ac:dyDescent="0.2">
      <c r="A19" s="157" t="s">
        <v>87</v>
      </c>
      <c r="B19" s="158" t="s">
        <v>88</v>
      </c>
      <c r="C19" s="150">
        <v>8</v>
      </c>
      <c r="D19" s="115">
        <v>4841644</v>
      </c>
    </row>
    <row r="20" spans="1:4" x14ac:dyDescent="0.2">
      <c r="A20" s="157" t="s">
        <v>2746</v>
      </c>
      <c r="B20" s="158" t="s">
        <v>2747</v>
      </c>
      <c r="C20" s="208">
        <v>9</v>
      </c>
      <c r="D20" s="115"/>
    </row>
    <row r="21" spans="1:4" x14ac:dyDescent="0.2">
      <c r="A21" s="157" t="s">
        <v>89</v>
      </c>
      <c r="B21" s="158" t="s">
        <v>90</v>
      </c>
      <c r="C21" s="208">
        <v>10</v>
      </c>
      <c r="D21" s="115">
        <v>13963036</v>
      </c>
    </row>
    <row r="22" spans="1:4" x14ac:dyDescent="0.2">
      <c r="A22" s="157" t="s">
        <v>91</v>
      </c>
      <c r="B22" s="158" t="s">
        <v>1564</v>
      </c>
      <c r="C22" s="208">
        <v>11</v>
      </c>
      <c r="D22" s="115">
        <v>440608</v>
      </c>
    </row>
    <row r="23" spans="1:4" x14ac:dyDescent="0.2">
      <c r="A23" s="157" t="s">
        <v>92</v>
      </c>
      <c r="B23" s="158" t="s">
        <v>2329</v>
      </c>
      <c r="C23" s="208">
        <v>12</v>
      </c>
      <c r="D23" s="115">
        <v>45848641</v>
      </c>
    </row>
    <row r="24" spans="1:4" x14ac:dyDescent="0.2">
      <c r="A24" s="155" t="s">
        <v>2330</v>
      </c>
      <c r="B24" s="156" t="s">
        <v>4109</v>
      </c>
      <c r="C24" s="208">
        <v>13</v>
      </c>
      <c r="D24" s="115">
        <v>63309749</v>
      </c>
    </row>
    <row r="25" spans="1:4" x14ac:dyDescent="0.2">
      <c r="A25" s="157" t="s">
        <v>996</v>
      </c>
      <c r="B25" s="156" t="s">
        <v>2417</v>
      </c>
      <c r="C25" s="208">
        <v>14</v>
      </c>
      <c r="D25" s="290">
        <f>SUM(D26:D30)</f>
        <v>20774048</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20774048</v>
      </c>
    </row>
    <row r="30" spans="1:4" ht="19.5" x14ac:dyDescent="0.2">
      <c r="A30" s="159" t="s">
        <v>877</v>
      </c>
      <c r="B30" s="158" t="s">
        <v>3277</v>
      </c>
      <c r="C30" s="208">
        <v>19</v>
      </c>
      <c r="D30" s="115"/>
    </row>
    <row r="31" spans="1:4" x14ac:dyDescent="0.2">
      <c r="A31" s="157"/>
      <c r="B31" s="156" t="s">
        <v>2418</v>
      </c>
      <c r="C31" s="208">
        <v>20</v>
      </c>
      <c r="D31" s="114">
        <f>D32+D33+D42+D43</f>
        <v>710865057</v>
      </c>
    </row>
    <row r="32" spans="1:4" x14ac:dyDescent="0.2">
      <c r="A32" s="157"/>
      <c r="B32" s="156" t="s">
        <v>909</v>
      </c>
      <c r="C32" s="208">
        <v>21</v>
      </c>
      <c r="D32" s="115">
        <f>380130348-374271495</f>
        <v>5858853</v>
      </c>
    </row>
    <row r="33" spans="1:4" x14ac:dyDescent="0.2">
      <c r="A33" s="155" t="s">
        <v>80</v>
      </c>
      <c r="B33" s="156" t="s">
        <v>2419</v>
      </c>
      <c r="C33" s="208">
        <v>22</v>
      </c>
      <c r="D33" s="114">
        <f>SUM(D34:D41)</f>
        <v>642001410</v>
      </c>
    </row>
    <row r="34" spans="1:4" x14ac:dyDescent="0.2">
      <c r="A34" s="157" t="s">
        <v>81</v>
      </c>
      <c r="B34" s="158" t="s">
        <v>82</v>
      </c>
      <c r="C34" s="208">
        <v>23</v>
      </c>
      <c r="D34" s="115">
        <v>415519352</v>
      </c>
    </row>
    <row r="35" spans="1:4" x14ac:dyDescent="0.2">
      <c r="A35" s="157" t="s">
        <v>83</v>
      </c>
      <c r="B35" s="158" t="s">
        <v>84</v>
      </c>
      <c r="C35" s="208">
        <v>24</v>
      </c>
      <c r="D35" s="115">
        <v>178294124</v>
      </c>
    </row>
    <row r="36" spans="1:4" x14ac:dyDescent="0.2">
      <c r="A36" s="157" t="s">
        <v>85</v>
      </c>
      <c r="B36" s="158" t="s">
        <v>86</v>
      </c>
      <c r="C36" s="208">
        <v>25</v>
      </c>
      <c r="D36" s="115">
        <v>3427582</v>
      </c>
    </row>
    <row r="37" spans="1:4" x14ac:dyDescent="0.2">
      <c r="A37" s="157" t="s">
        <v>87</v>
      </c>
      <c r="B37" s="158" t="s">
        <v>88</v>
      </c>
      <c r="C37" s="208">
        <v>26</v>
      </c>
      <c r="D37" s="115">
        <v>4860515</v>
      </c>
    </row>
    <row r="38" spans="1:4" x14ac:dyDescent="0.2">
      <c r="A38" s="157" t="s">
        <v>2746</v>
      </c>
      <c r="B38" s="158" t="s">
        <v>2747</v>
      </c>
      <c r="C38" s="208">
        <v>27</v>
      </c>
      <c r="D38" s="115"/>
    </row>
    <row r="39" spans="1:4" x14ac:dyDescent="0.2">
      <c r="A39" s="157" t="s">
        <v>89</v>
      </c>
      <c r="B39" s="158" t="s">
        <v>90</v>
      </c>
      <c r="C39" s="208">
        <v>28</v>
      </c>
      <c r="D39" s="115">
        <v>13963381</v>
      </c>
    </row>
    <row r="40" spans="1:4" x14ac:dyDescent="0.2">
      <c r="A40" s="157" t="s">
        <v>91</v>
      </c>
      <c r="B40" s="158" t="s">
        <v>1564</v>
      </c>
      <c r="C40" s="208">
        <v>29</v>
      </c>
      <c r="D40" s="115">
        <v>440608</v>
      </c>
    </row>
    <row r="41" spans="1:4" x14ac:dyDescent="0.2">
      <c r="A41" s="157" t="s">
        <v>92</v>
      </c>
      <c r="B41" s="158" t="s">
        <v>2329</v>
      </c>
      <c r="C41" s="208">
        <v>30</v>
      </c>
      <c r="D41" s="115">
        <v>25495848</v>
      </c>
    </row>
    <row r="42" spans="1:4" x14ac:dyDescent="0.2">
      <c r="A42" s="160" t="s">
        <v>2330</v>
      </c>
      <c r="B42" s="156" t="s">
        <v>4109</v>
      </c>
      <c r="C42" s="208">
        <v>31</v>
      </c>
      <c r="D42" s="115">
        <v>58698714</v>
      </c>
    </row>
    <row r="43" spans="1:4" x14ac:dyDescent="0.2">
      <c r="A43" s="160" t="s">
        <v>996</v>
      </c>
      <c r="B43" s="156" t="s">
        <v>2420</v>
      </c>
      <c r="C43" s="208">
        <v>32</v>
      </c>
      <c r="D43" s="114">
        <f>SUM(D44:D48)</f>
        <v>4306080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4276333</v>
      </c>
    </row>
    <row r="48" spans="1:4" ht="19.5" x14ac:dyDescent="0.2">
      <c r="A48" s="162" t="s">
        <v>877</v>
      </c>
      <c r="B48" s="158" t="s">
        <v>3277</v>
      </c>
      <c r="C48" s="208">
        <v>37</v>
      </c>
      <c r="D48" s="115">
        <v>29747</v>
      </c>
    </row>
    <row r="49" spans="1:4" x14ac:dyDescent="0.2">
      <c r="A49" s="161"/>
      <c r="B49" s="156" t="s">
        <v>2421</v>
      </c>
      <c r="C49" s="208">
        <v>38</v>
      </c>
      <c r="D49" s="114">
        <f>D12+D13-D31</f>
        <v>184919453</v>
      </c>
    </row>
    <row r="50" spans="1:4" x14ac:dyDescent="0.2">
      <c r="A50" s="163"/>
      <c r="B50" s="156" t="s">
        <v>2422</v>
      </c>
      <c r="C50" s="208">
        <v>39</v>
      </c>
      <c r="D50" s="114">
        <f>D51+D56+D97+D102</f>
        <v>23006274</v>
      </c>
    </row>
    <row r="51" spans="1:4" x14ac:dyDescent="0.2">
      <c r="A51" s="161"/>
      <c r="B51" s="156" t="s">
        <v>3552</v>
      </c>
      <c r="C51" s="208">
        <v>40</v>
      </c>
      <c r="D51" s="114">
        <f>SUM(D52:D55)</f>
        <v>503496</v>
      </c>
    </row>
    <row r="52" spans="1:4" x14ac:dyDescent="0.2">
      <c r="A52" s="155"/>
      <c r="B52" s="158" t="s">
        <v>3280</v>
      </c>
      <c r="C52" s="208">
        <v>41</v>
      </c>
      <c r="D52" s="115">
        <v>300678</v>
      </c>
    </row>
    <row r="53" spans="1:4" x14ac:dyDescent="0.2">
      <c r="A53" s="157"/>
      <c r="B53" s="158" t="s">
        <v>3281</v>
      </c>
      <c r="C53" s="208">
        <v>42</v>
      </c>
      <c r="D53" s="115">
        <v>115411</v>
      </c>
    </row>
    <row r="54" spans="1:4" x14ac:dyDescent="0.2">
      <c r="A54" s="157"/>
      <c r="B54" s="158" t="s">
        <v>3282</v>
      </c>
      <c r="C54" s="208">
        <v>43</v>
      </c>
      <c r="D54" s="115">
        <v>21898</v>
      </c>
    </row>
    <row r="55" spans="1:4" x14ac:dyDescent="0.2">
      <c r="A55" s="157"/>
      <c r="B55" s="158" t="s">
        <v>3283</v>
      </c>
      <c r="C55" s="208">
        <v>44</v>
      </c>
      <c r="D55" s="115">
        <v>65509</v>
      </c>
    </row>
    <row r="56" spans="1:4" x14ac:dyDescent="0.2">
      <c r="A56" s="155" t="s">
        <v>80</v>
      </c>
      <c r="B56" s="156" t="s">
        <v>3681</v>
      </c>
      <c r="C56" s="208">
        <v>45</v>
      </c>
      <c r="D56" s="114">
        <f>D57+D62+D67+D72+D77+D82+D87+D92</f>
        <v>22228151</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19763170</v>
      </c>
    </row>
    <row r="63" spans="1:4" x14ac:dyDescent="0.2">
      <c r="A63" s="157"/>
      <c r="B63" s="158" t="s">
        <v>3280</v>
      </c>
      <c r="C63" s="208">
        <v>52</v>
      </c>
      <c r="D63" s="115">
        <v>10299620</v>
      </c>
    </row>
    <row r="64" spans="1:4" x14ac:dyDescent="0.2">
      <c r="A64" s="157"/>
      <c r="B64" s="158" t="s">
        <v>3281</v>
      </c>
      <c r="C64" s="208">
        <v>53</v>
      </c>
      <c r="D64" s="115">
        <v>9083666</v>
      </c>
    </row>
    <row r="65" spans="1:4" x14ac:dyDescent="0.2">
      <c r="A65" s="157"/>
      <c r="B65" s="158" t="s">
        <v>3282</v>
      </c>
      <c r="C65" s="208">
        <v>54</v>
      </c>
      <c r="D65" s="115">
        <v>31401</v>
      </c>
    </row>
    <row r="66" spans="1:4" x14ac:dyDescent="0.2">
      <c r="A66" s="157"/>
      <c r="B66" s="158" t="s">
        <v>3283</v>
      </c>
      <c r="C66" s="208">
        <v>55</v>
      </c>
      <c r="D66" s="115">
        <v>348483</v>
      </c>
    </row>
    <row r="67" spans="1:4" x14ac:dyDescent="0.2">
      <c r="A67" s="155" t="s">
        <v>85</v>
      </c>
      <c r="B67" s="156" t="s">
        <v>3684</v>
      </c>
      <c r="C67" s="208">
        <v>56</v>
      </c>
      <c r="D67" s="114">
        <f>SUM(D68:D71)</f>
        <v>2155004</v>
      </c>
    </row>
    <row r="68" spans="1:4" x14ac:dyDescent="0.2">
      <c r="A68" s="161"/>
      <c r="B68" s="158" t="s">
        <v>3280</v>
      </c>
      <c r="C68" s="208">
        <v>57</v>
      </c>
      <c r="D68" s="115">
        <v>1395</v>
      </c>
    </row>
    <row r="69" spans="1:4" x14ac:dyDescent="0.2">
      <c r="A69" s="161"/>
      <c r="B69" s="158" t="s">
        <v>3281</v>
      </c>
      <c r="C69" s="208">
        <v>58</v>
      </c>
      <c r="D69" s="115">
        <v>4626</v>
      </c>
    </row>
    <row r="70" spans="1:4" x14ac:dyDescent="0.2">
      <c r="A70" s="160"/>
      <c r="B70" s="158" t="s">
        <v>3282</v>
      </c>
      <c r="C70" s="208">
        <v>59</v>
      </c>
      <c r="D70" s="115">
        <v>386717</v>
      </c>
    </row>
    <row r="71" spans="1:4" x14ac:dyDescent="0.2">
      <c r="A71" s="161"/>
      <c r="B71" s="158" t="s">
        <v>3283</v>
      </c>
      <c r="C71" s="208">
        <v>60</v>
      </c>
      <c r="D71" s="115">
        <v>1762266</v>
      </c>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309977</v>
      </c>
    </row>
    <row r="93" spans="1:4" x14ac:dyDescent="0.2">
      <c r="A93" s="155"/>
      <c r="B93" s="158" t="s">
        <v>3280</v>
      </c>
      <c r="C93" s="208">
        <v>82</v>
      </c>
      <c r="D93" s="115">
        <v>289320</v>
      </c>
    </row>
    <row r="94" spans="1:4" x14ac:dyDescent="0.2">
      <c r="A94" s="155"/>
      <c r="B94" s="158" t="s">
        <v>3281</v>
      </c>
      <c r="C94" s="208">
        <v>83</v>
      </c>
      <c r="D94" s="115">
        <v>20657</v>
      </c>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274627</v>
      </c>
    </row>
    <row r="98" spans="1:4" x14ac:dyDescent="0.2">
      <c r="A98" s="155"/>
      <c r="B98" s="158" t="s">
        <v>3280</v>
      </c>
      <c r="C98" s="208">
        <v>87</v>
      </c>
      <c r="D98" s="115">
        <v>274627</v>
      </c>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161913179</v>
      </c>
    </row>
    <row r="109" spans="1:4" x14ac:dyDescent="0.2">
      <c r="A109" s="157"/>
      <c r="B109" s="164" t="s">
        <v>909</v>
      </c>
      <c r="C109" s="208">
        <v>98</v>
      </c>
      <c r="D109" s="115">
        <v>0</v>
      </c>
    </row>
    <row r="110" spans="1:4" x14ac:dyDescent="0.2">
      <c r="A110" s="157" t="s">
        <v>80</v>
      </c>
      <c r="B110" s="164" t="s">
        <v>1176</v>
      </c>
      <c r="C110" s="208">
        <v>99</v>
      </c>
      <c r="D110" s="115">
        <f>103524195-1179212</f>
        <v>102344983</v>
      </c>
    </row>
    <row r="111" spans="1:4" x14ac:dyDescent="0.2">
      <c r="A111" s="157" t="s">
        <v>2330</v>
      </c>
      <c r="B111" s="164" t="s">
        <v>4109</v>
      </c>
      <c r="C111" s="208">
        <v>100</v>
      </c>
      <c r="D111" s="115">
        <v>9928981</v>
      </c>
    </row>
    <row r="112" spans="1:4" x14ac:dyDescent="0.2">
      <c r="A112" s="165" t="s">
        <v>996</v>
      </c>
      <c r="B112" s="166" t="s">
        <v>3284</v>
      </c>
      <c r="C112" s="151">
        <v>101</v>
      </c>
      <c r="D112" s="116">
        <v>49639215</v>
      </c>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DARKO MASNEC, dipl.oec</v>
      </c>
      <c r="B117" s="172"/>
      <c r="C117" s="174"/>
      <c r="D117" s="174"/>
    </row>
    <row r="118" spans="1:4" x14ac:dyDescent="0.2">
      <c r="A118" s="172" t="str">
        <f>IF(RefStr!H27="","Telefon za kontakt: _________________","Telefon za kontakt: " &amp; RefStr!H27)</f>
        <v>Telefon za kontakt: 048 658 242</v>
      </c>
      <c r="B118" s="172"/>
      <c r="C118" s="173"/>
      <c r="D118" s="173"/>
    </row>
    <row r="119" spans="1:4" x14ac:dyDescent="0.2">
      <c r="A119" s="172" t="str">
        <f>IF(RefStr!H33="","Odgovorna osoba: _____________________________","Odgovorna osoba: " &amp; RefStr!H33)</f>
        <v>Odgovorna osoba: DARKO KOREN, ing.građ.</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4294967293" verticalDpi="4294967293"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95" activePane="bottomLeft" state="frozen"/>
      <selection pane="bottomLeft" activeCell="C296" sqref="C29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23</v>
      </c>
      <c r="J3" s="324" t="str">
        <f>RefStr!B25</f>
        <v>DA</v>
      </c>
      <c r="K3" s="320" t="str">
        <f>RefStr!B29</f>
        <v>DA</v>
      </c>
      <c r="L3" s="320" t="str">
        <f>RefStr!B31</f>
        <v>DA</v>
      </c>
      <c r="M3" s="320" t="str">
        <f>RefStr!B27</f>
        <v>DA</v>
      </c>
      <c r="N3" s="320" t="str">
        <f>RefStr!B33</f>
        <v>DA</v>
      </c>
      <c r="O3" s="320">
        <f>RefStr!B6</f>
        <v>27669</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O.K.</v>
      </c>
      <c r="C226" s="350" t="s">
        <v>3978</v>
      </c>
      <c r="E226" s="318">
        <v>0</v>
      </c>
      <c r="F226" s="318">
        <f t="shared" si="19"/>
        <v>0</v>
      </c>
      <c r="G226" s="340"/>
      <c r="H226" s="340"/>
      <c r="L226" s="316">
        <f>IF(AND(PRRAS!D192&gt;0,PRRAS!D730=0),1,0)</f>
        <v>0</v>
      </c>
      <c r="M226" s="316">
        <f>IF(AND(PRRAS!E192&gt;0,PRRAS!E730=0),1,0)</f>
        <v>0</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Provjera</v>
      </c>
      <c r="C233" s="350" t="s">
        <v>2226</v>
      </c>
      <c r="E233" s="318">
        <v>0</v>
      </c>
      <c r="F233" s="318">
        <f t="shared" si="19"/>
        <v>1</v>
      </c>
      <c r="L233" s="316">
        <f>IF(AND(PRRAS!D434&gt;0,SUM(PRRAS!D852:D852)=0),1,0)</f>
        <v>0</v>
      </c>
      <c r="M233" s="316">
        <f>IF(AND(PRRAS!E434&gt;0,SUM(PRRAS!E852:E852)=0),1,0)</f>
        <v>1</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Provjera</v>
      </c>
      <c r="C280" s="350" t="s">
        <v>4320</v>
      </c>
      <c r="E280" s="318">
        <f>MAX(G280:K280)</f>
        <v>0</v>
      </c>
      <c r="F280" s="318">
        <f t="shared" si="22"/>
        <v>1</v>
      </c>
      <c r="G280" s="317">
        <f>IF(AND(OR(MAX(PRRAS!D659:E659,PRRAS!D661:E661)&gt;10000,MAX(PRRAS!D660:E660,PRRAS!D662:E662)&gt;35000),$O$3&lt;&gt;174,$O$3&lt;&gt;713,$O$3&lt;&gt;1222, $O$3&lt;&gt;47107),1,0)</f>
        <v>0</v>
      </c>
      <c r="H280" s="317">
        <f>IF(MAX(PRRAS!D659:E662)&gt;100000,1,0)</f>
        <v>0</v>
      </c>
      <c r="L280" s="316">
        <f>IF(MAX(PRRAS!D659:E662)&gt;1000,1,0)</f>
        <v>1</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NinoSegerc</cp:lastModifiedBy>
  <cp:lastPrinted>2022-02-24T13:42:33Z</cp:lastPrinted>
  <dcterms:created xsi:type="dcterms:W3CDTF">2001-11-21T09:32:18Z</dcterms:created>
  <dcterms:modified xsi:type="dcterms:W3CDTF">2022-03-04T10:52:36Z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